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668"/>
  <workbookPr defaultThemeVersion="166925"/>
  <mc:AlternateContent xmlns:mc="http://schemas.openxmlformats.org/markup-compatibility/2006">
    <mc:Choice Requires="x15">
      <x15ac:absPath xmlns:x15ac="http://schemas.microsoft.com/office/spreadsheetml/2010/11/ac" url="C:\Users\Santiago Moreno\Documents\"/>
    </mc:Choice>
  </mc:AlternateContent>
  <bookViews>
    <workbookView xWindow="6300" yWindow="0" windowWidth="18330" windowHeight="9675"/>
  </bookViews>
  <sheets>
    <sheet name="Summary" sheetId="3" r:id="rId1"/>
    <sheet name="Aragorn" sheetId="1" r:id="rId2"/>
    <sheet name="Orcs"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K4" i="1"/>
  <c r="J18" i="1"/>
  <c r="C34" i="1"/>
  <c r="B30" i="1"/>
  <c r="K3" i="1" l="1"/>
  <c r="J3" i="1"/>
  <c r="G15" i="1"/>
  <c r="G16" i="2"/>
  <c r="J16" i="2"/>
  <c r="M16" i="2"/>
  <c r="D16" i="2"/>
  <c r="E35" i="1"/>
  <c r="D35" i="1"/>
  <c r="B34" i="1"/>
  <c r="C35" i="1"/>
  <c r="B35" i="1"/>
  <c r="E34" i="1"/>
  <c r="D34" i="1"/>
  <c r="E33" i="1"/>
  <c r="D33" i="1"/>
  <c r="J33" i="1" s="1"/>
  <c r="C33" i="1"/>
  <c r="B33" i="1"/>
  <c r="B32" i="1"/>
  <c r="C32" i="1"/>
  <c r="D32" i="1"/>
  <c r="E32" i="1"/>
  <c r="E31" i="1"/>
  <c r="D31" i="1"/>
  <c r="C31" i="1"/>
  <c r="B31" i="1"/>
  <c r="E30" i="1"/>
  <c r="D30" i="1"/>
  <c r="C30" i="1"/>
  <c r="P12" i="2"/>
  <c r="P13" i="2"/>
  <c r="P14" i="2"/>
  <c r="P15" i="2"/>
  <c r="P11" i="2"/>
  <c r="K6" i="1"/>
  <c r="J19" i="1"/>
  <c r="J20" i="1"/>
  <c r="G14" i="1"/>
  <c r="G13" i="1"/>
  <c r="G12" i="1"/>
  <c r="K9" i="1"/>
  <c r="J6" i="1"/>
  <c r="J9" i="1"/>
  <c r="G9" i="1"/>
  <c r="D36" i="1" s="1"/>
  <c r="J36" i="1" s="1"/>
  <c r="G6" i="1"/>
  <c r="G7" i="1" s="1"/>
  <c r="G8" i="1" s="1"/>
  <c r="G3" i="1"/>
  <c r="G4" i="1" s="1"/>
  <c r="G5" i="1" s="1"/>
  <c r="K7" i="1" l="1"/>
  <c r="H33" i="1"/>
  <c r="B63" i="1" s="1"/>
  <c r="H63" i="1" s="1"/>
  <c r="E92" i="1" s="1"/>
  <c r="E30" i="3" s="1"/>
  <c r="I33" i="1"/>
  <c r="J7" i="1"/>
  <c r="J34" i="1" s="1"/>
  <c r="D64" i="1" s="1"/>
  <c r="J64" i="1" s="1"/>
  <c r="G93" i="1" s="1"/>
  <c r="G31" i="3" s="1"/>
  <c r="K33" i="1"/>
  <c r="E63" i="1" s="1"/>
  <c r="K63" i="1" s="1"/>
  <c r="H92" i="1" s="1"/>
  <c r="H30" i="3" s="1"/>
  <c r="J30" i="1"/>
  <c r="D60" i="1" s="1"/>
  <c r="J60" i="1" s="1"/>
  <c r="G89" i="1" s="1"/>
  <c r="G27" i="3" s="1"/>
  <c r="H30" i="1"/>
  <c r="B60" i="1" s="1"/>
  <c r="H60" i="1" s="1"/>
  <c r="E89" i="1" s="1"/>
  <c r="E27" i="3" s="1"/>
  <c r="I30" i="1"/>
  <c r="C60" i="1" s="1"/>
  <c r="I60" i="1" s="1"/>
  <c r="F89" i="1" s="1"/>
  <c r="F27" i="3" s="1"/>
  <c r="K30" i="1"/>
  <c r="E60" i="1" s="1"/>
  <c r="K60" i="1" s="1"/>
  <c r="H89" i="1" s="1"/>
  <c r="H27" i="3" s="1"/>
  <c r="D63" i="1"/>
  <c r="J63" i="1" s="1"/>
  <c r="G92" i="1" s="1"/>
  <c r="G30" i="3" s="1"/>
  <c r="J15" i="1"/>
  <c r="J12" i="1"/>
  <c r="D66" i="1"/>
  <c r="J66" i="1" s="1"/>
  <c r="G95" i="1" s="1"/>
  <c r="G33" i="3" s="1"/>
  <c r="P16" i="2"/>
  <c r="B41" i="1"/>
  <c r="B50" i="1"/>
  <c r="J16" i="1"/>
  <c r="B48" i="1"/>
  <c r="B49" i="1"/>
  <c r="G16" i="1"/>
  <c r="E36" i="1"/>
  <c r="C36" i="1"/>
  <c r="I36" i="1" s="1"/>
  <c r="B36" i="1"/>
  <c r="H48" i="1" l="1"/>
  <c r="H36" i="1"/>
  <c r="B66" i="1" s="1"/>
  <c r="H66" i="1" s="1"/>
  <c r="E95" i="1" s="1"/>
  <c r="E33" i="3" s="1"/>
  <c r="H34" i="1"/>
  <c r="B64" i="1" s="1"/>
  <c r="H64" i="1" s="1"/>
  <c r="E93" i="1" s="1"/>
  <c r="E31" i="3" s="1"/>
  <c r="J8" i="1"/>
  <c r="I34" i="1"/>
  <c r="C64" i="1" s="1"/>
  <c r="I64" i="1" s="1"/>
  <c r="F93" i="1" s="1"/>
  <c r="F31" i="3" s="1"/>
  <c r="K8" i="1"/>
  <c r="J13" i="1"/>
  <c r="K34" i="1"/>
  <c r="E64" i="1" s="1"/>
  <c r="K64" i="1" s="1"/>
  <c r="H93" i="1" s="1"/>
  <c r="H31" i="3" s="1"/>
  <c r="K36" i="1"/>
  <c r="E66" i="1" s="1"/>
  <c r="K66" i="1" s="1"/>
  <c r="H95" i="1" s="1"/>
  <c r="H33" i="3" s="1"/>
  <c r="K5" i="1"/>
  <c r="I31" i="1"/>
  <c r="J31" i="1"/>
  <c r="D61" i="1" s="1"/>
  <c r="J61" i="1" s="1"/>
  <c r="G90" i="1" s="1"/>
  <c r="G28" i="3" s="1"/>
  <c r="K31" i="1"/>
  <c r="E61" i="1" s="1"/>
  <c r="K61" i="1" s="1"/>
  <c r="H90" i="1" s="1"/>
  <c r="H28" i="3" s="1"/>
  <c r="H31" i="1"/>
  <c r="B61" i="1" s="1"/>
  <c r="H61" i="1" s="1"/>
  <c r="E90" i="1" s="1"/>
  <c r="E28" i="3" s="1"/>
  <c r="J5" i="1"/>
  <c r="H45" i="1"/>
  <c r="B75" i="1"/>
  <c r="B39" i="1"/>
  <c r="C63" i="1"/>
  <c r="I63" i="1" s="1"/>
  <c r="H75" i="1"/>
  <c r="B42" i="1"/>
  <c r="C66" i="1"/>
  <c r="B40" i="1"/>
  <c r="B51" i="1"/>
  <c r="B45" i="1"/>
  <c r="B46" i="1"/>
  <c r="B47" i="1"/>
  <c r="H51" i="1" l="1"/>
  <c r="H49" i="1"/>
  <c r="J35" i="1"/>
  <c r="D65" i="1" s="1"/>
  <c r="H35" i="1"/>
  <c r="B65" i="1" s="1"/>
  <c r="H65" i="1" s="1"/>
  <c r="E94" i="1" s="1"/>
  <c r="E32" i="3" s="1"/>
  <c r="I35" i="1"/>
  <c r="K35" i="1"/>
  <c r="E65" i="1" s="1"/>
  <c r="K65" i="1" s="1"/>
  <c r="J17" i="1"/>
  <c r="H78" i="1"/>
  <c r="F92" i="1"/>
  <c r="F30" i="3" s="1"/>
  <c r="J14" i="1"/>
  <c r="H32" i="1"/>
  <c r="I32" i="1"/>
  <c r="C62" i="1" s="1"/>
  <c r="I62" i="1" s="1"/>
  <c r="F91" i="1" s="1"/>
  <c r="F29" i="3" s="1"/>
  <c r="K32" i="1"/>
  <c r="E62" i="1" s="1"/>
  <c r="K62" i="1" s="1"/>
  <c r="H91" i="1" s="1"/>
  <c r="H29" i="3" s="1"/>
  <c r="J32" i="1"/>
  <c r="D62" i="1" s="1"/>
  <c r="J62" i="1" s="1"/>
  <c r="G91" i="1" s="1"/>
  <c r="G29" i="3" s="1"/>
  <c r="C61" i="1"/>
  <c r="I61" i="1" s="1"/>
  <c r="B78" i="1"/>
  <c r="H79" i="1"/>
  <c r="B79" i="1"/>
  <c r="H46" i="1"/>
  <c r="I66" i="1"/>
  <c r="B81" i="1"/>
  <c r="H39" i="1" l="1"/>
  <c r="H50" i="1"/>
  <c r="C65" i="1"/>
  <c r="B80" i="1" s="1"/>
  <c r="H81" i="1"/>
  <c r="F95" i="1"/>
  <c r="F33" i="3" s="1"/>
  <c r="H76" i="1"/>
  <c r="F90" i="1"/>
  <c r="F28" i="3" s="1"/>
  <c r="H72" i="1"/>
  <c r="H94" i="1"/>
  <c r="H32" i="3" s="1"/>
  <c r="B71" i="1"/>
  <c r="B62" i="1"/>
  <c r="H47" i="1"/>
  <c r="H41" i="1"/>
  <c r="H40" i="1"/>
  <c r="B72" i="1"/>
  <c r="H42" i="1"/>
  <c r="B76" i="1"/>
  <c r="J65" i="1"/>
  <c r="B70" i="1" l="1"/>
  <c r="I65" i="1"/>
  <c r="H70" i="1" s="1"/>
  <c r="H71" i="1"/>
  <c r="G94" i="1"/>
  <c r="G32" i="3" s="1"/>
  <c r="H62" i="1"/>
  <c r="E91" i="1" s="1"/>
  <c r="E29" i="3" s="1"/>
  <c r="B77" i="1"/>
  <c r="B69" i="1"/>
  <c r="H80" i="1" l="1"/>
  <c r="F94" i="1"/>
  <c r="F32" i="3" s="1"/>
  <c r="H77" i="1"/>
  <c r="H69" i="1"/>
</calcChain>
</file>

<file path=xl/comments1.xml><?xml version="1.0" encoding="utf-8"?>
<comments xmlns="http://schemas.openxmlformats.org/spreadsheetml/2006/main">
  <authors>
    <author>Santiago Moreno</author>
  </authors>
  <commentList>
    <comment ref="J2" authorId="0" shapeId="0">
      <text>
        <r>
          <rPr>
            <b/>
            <sz val="9"/>
            <color indexed="81"/>
            <rFont val="Tahoma"/>
            <family val="2"/>
          </rPr>
          <t>Santiago Moreno:</t>
        </r>
        <r>
          <rPr>
            <sz val="9"/>
            <color indexed="81"/>
            <rFont val="Tahoma"/>
            <family val="2"/>
          </rPr>
          <t xml:space="preserve">
Remember, in the case of S2 &amp; S3, we don't count the cooldown of the previous stage.</t>
        </r>
      </text>
    </comment>
    <comment ref="K2" authorId="0" shapeId="0">
      <text>
        <r>
          <rPr>
            <b/>
            <sz val="9"/>
            <color indexed="81"/>
            <rFont val="Tahoma"/>
            <charset val="1"/>
          </rPr>
          <t>Santiago Moreno:</t>
        </r>
        <r>
          <rPr>
            <sz val="9"/>
            <color indexed="81"/>
            <rFont val="Tahoma"/>
            <charset val="1"/>
          </rPr>
          <t xml:space="preserve">
Keep in mind, green is less time! The fastest attacks get a green rating, slowest red.</t>
        </r>
      </text>
    </comment>
    <comment ref="F15" authorId="0" shapeId="0">
      <text>
        <r>
          <rPr>
            <b/>
            <sz val="9"/>
            <color indexed="81"/>
            <rFont val="Tahoma"/>
            <family val="2"/>
          </rPr>
          <t>Santiago Moreno:</t>
        </r>
        <r>
          <rPr>
            <sz val="9"/>
            <color indexed="81"/>
            <rFont val="Tahoma"/>
            <family val="2"/>
          </rPr>
          <t xml:space="preserve">
Damage per individual Attack</t>
        </r>
      </text>
    </comment>
    <comment ref="F16" authorId="0" shapeId="0">
      <text>
        <r>
          <rPr>
            <b/>
            <sz val="9"/>
            <color indexed="81"/>
            <rFont val="Tahoma"/>
            <family val="2"/>
          </rPr>
          <t>Santiago Moreno:</t>
        </r>
        <r>
          <rPr>
            <sz val="9"/>
            <color indexed="81"/>
            <rFont val="Tahoma"/>
            <family val="2"/>
          </rPr>
          <t xml:space="preserve">
Damage of the whole combo.</t>
        </r>
      </text>
    </comment>
    <comment ref="F18" authorId="0" shapeId="0">
      <text>
        <r>
          <rPr>
            <b/>
            <sz val="9"/>
            <color indexed="81"/>
            <rFont val="Tahoma"/>
            <family val="2"/>
          </rPr>
          <t>Santiago Moreno:</t>
        </r>
        <r>
          <rPr>
            <sz val="9"/>
            <color indexed="81"/>
            <rFont val="Tahoma"/>
            <family val="2"/>
          </rPr>
          <t xml:space="preserve">
These numbers decide the coloring on the charts above.
</t>
        </r>
      </text>
    </comment>
    <comment ref="A28" authorId="0" shapeId="0">
      <text>
        <r>
          <rPr>
            <b/>
            <sz val="9"/>
            <color indexed="81"/>
            <rFont val="Tahoma"/>
            <family val="2"/>
          </rPr>
          <t>Santiago Moreno:</t>
        </r>
        <r>
          <rPr>
            <sz val="9"/>
            <color indexed="81"/>
            <rFont val="Tahoma"/>
            <family val="2"/>
          </rPr>
          <t xml:space="preserve">
How many hits does Aragorn need to kill this enemy?
This chart takes into consideration how much HP the Orc has from the previous attacks! 
However, technically speaking, if the orc survives an attack, it's HP does not carry over to the next attack, which results in some numbers being higher than they should.</t>
        </r>
      </text>
    </comment>
    <comment ref="G28" authorId="0" shapeId="0">
      <text>
        <r>
          <rPr>
            <b/>
            <sz val="9"/>
            <color indexed="81"/>
            <rFont val="Tahoma"/>
            <family val="2"/>
          </rPr>
          <t>Santiago Moreno:</t>
        </r>
        <r>
          <rPr>
            <sz val="9"/>
            <color indexed="81"/>
            <rFont val="Tahoma"/>
            <family val="2"/>
          </rPr>
          <t xml:space="preserve">
How long does it take for Aragorn to kill an enemy?</t>
        </r>
      </text>
    </comment>
    <comment ref="A58" authorId="0" shapeId="0">
      <text>
        <r>
          <rPr>
            <b/>
            <sz val="9"/>
            <color indexed="81"/>
            <rFont val="Tahoma"/>
            <family val="2"/>
          </rPr>
          <t>Santiago Moreno:</t>
        </r>
        <r>
          <rPr>
            <sz val="9"/>
            <color indexed="81"/>
            <rFont val="Tahoma"/>
            <family val="2"/>
          </rPr>
          <t xml:space="preserve">
How long does it take for Aragorn to kill an enemy? 0 or below means that players do not take a hit, so it's left as green.</t>
        </r>
      </text>
    </comment>
    <comment ref="G58" authorId="0" shapeId="0">
      <text>
        <r>
          <rPr>
            <b/>
            <sz val="9"/>
            <color indexed="81"/>
            <rFont val="Tahoma"/>
            <family val="2"/>
          </rPr>
          <t>Santiago Moreno:</t>
        </r>
        <r>
          <rPr>
            <sz val="9"/>
            <color indexed="81"/>
            <rFont val="Tahoma"/>
            <family val="2"/>
          </rPr>
          <t xml:space="preserve">
How much damage will Aragorn take, following the Hits Taken chart on the left.</t>
        </r>
      </text>
    </comment>
    <comment ref="D87" authorId="0" shapeId="0">
      <text>
        <r>
          <rPr>
            <b/>
            <sz val="9"/>
            <color indexed="81"/>
            <rFont val="Tahoma"/>
            <family val="2"/>
          </rPr>
          <t>Santiago Moreno:</t>
        </r>
        <r>
          <rPr>
            <sz val="9"/>
            <color indexed="81"/>
            <rFont val="Tahoma"/>
            <family val="2"/>
          </rPr>
          <t xml:space="preserve">
End result chart. It is based on Damage Done to Aragorn. </t>
        </r>
      </text>
    </comment>
  </commentList>
</comments>
</file>

<file path=xl/comments2.xml><?xml version="1.0" encoding="utf-8"?>
<comments xmlns="http://schemas.openxmlformats.org/spreadsheetml/2006/main">
  <authors>
    <author>Santiago Moreno</author>
  </authors>
  <commentList>
    <comment ref="D9" authorId="0" shapeId="0">
      <text>
        <r>
          <rPr>
            <b/>
            <sz val="9"/>
            <color indexed="81"/>
            <rFont val="Tahoma"/>
            <family val="2"/>
          </rPr>
          <t>Santiago Moreno:</t>
        </r>
        <r>
          <rPr>
            <sz val="9"/>
            <color indexed="81"/>
            <rFont val="Tahoma"/>
            <family val="2"/>
          </rPr>
          <t xml:space="preserve">
"Orc 1" is the title used in the Aragorn tab, for brevity's sake. This applies to all four enemies listed here.</t>
        </r>
      </text>
    </comment>
  </commentList>
</comments>
</file>

<file path=xl/sharedStrings.xml><?xml version="1.0" encoding="utf-8"?>
<sst xmlns="http://schemas.openxmlformats.org/spreadsheetml/2006/main" count="364" uniqueCount="112">
  <si>
    <t>Attack 1</t>
  </si>
  <si>
    <t>Attack 2</t>
  </si>
  <si>
    <t>Attack 3</t>
  </si>
  <si>
    <t>Stage 1 Attack Time</t>
  </si>
  <si>
    <t>Stage 1 Cooldown</t>
  </si>
  <si>
    <t>Stage 1 Wind UpTime</t>
  </si>
  <si>
    <t>Stage 1 Damage</t>
  </si>
  <si>
    <t>Stage 2 Attack Time</t>
  </si>
  <si>
    <t>Stage 2 Cooldown</t>
  </si>
  <si>
    <t>Stage 2 Damage</t>
  </si>
  <si>
    <t>Stage 3 Attack Time</t>
  </si>
  <si>
    <t>Stage 3 Cooldown</t>
  </si>
  <si>
    <t>Stage 3 Damage</t>
  </si>
  <si>
    <t>Total Damage</t>
  </si>
  <si>
    <t>Total Time</t>
  </si>
  <si>
    <t>A1S1</t>
  </si>
  <si>
    <t>A1S2</t>
  </si>
  <si>
    <t>A1S3</t>
  </si>
  <si>
    <t>A2S1</t>
  </si>
  <si>
    <t>A2S2</t>
  </si>
  <si>
    <t>A2S3</t>
  </si>
  <si>
    <t>A3S1</t>
  </si>
  <si>
    <t>Time to Hit</t>
  </si>
  <si>
    <t>Aragorn Damage Summary</t>
  </si>
  <si>
    <t>Aragorn Time Summary</t>
  </si>
  <si>
    <t>Aragorn Damage Averages</t>
  </si>
  <si>
    <t>Aragorn Time Averages</t>
  </si>
  <si>
    <t>S1 Total Time</t>
  </si>
  <si>
    <t>S2 Total Time</t>
  </si>
  <si>
    <t>S3 Total Time</t>
  </si>
  <si>
    <t>S1 Time To Hit</t>
  </si>
  <si>
    <t>S2 Time To Hit</t>
  </si>
  <si>
    <t>S3 Time To Hit</t>
  </si>
  <si>
    <t>Wind Up Time</t>
  </si>
  <si>
    <t>Attack Time</t>
  </si>
  <si>
    <t>Cooldown</t>
  </si>
  <si>
    <t>S1 Damage</t>
  </si>
  <si>
    <t>S2 Damage</t>
  </si>
  <si>
    <t>S3 Damage</t>
  </si>
  <si>
    <t>Damage/ Attack</t>
  </si>
  <si>
    <t>Damage/ Combo</t>
  </si>
  <si>
    <t>Aragorn Total Health</t>
  </si>
  <si>
    <t>Aragorn Attack Chart</t>
  </si>
  <si>
    <t>Aragorn Damage Chart</t>
  </si>
  <si>
    <t>Low Damage</t>
  </si>
  <si>
    <t>High Damage</t>
  </si>
  <si>
    <t>Low Time To Hit</t>
  </si>
  <si>
    <t>Low Total Time</t>
  </si>
  <si>
    <t>High Total Time</t>
  </si>
  <si>
    <t>High Time To Hit</t>
  </si>
  <si>
    <t>Number of Hits To Kill</t>
  </si>
  <si>
    <t>Orc 1</t>
  </si>
  <si>
    <t>Orc 2</t>
  </si>
  <si>
    <t>Orc 3</t>
  </si>
  <si>
    <t>Orc 4</t>
  </si>
  <si>
    <t>Health</t>
  </si>
  <si>
    <t>Damage</t>
  </si>
  <si>
    <t>Cooldown Time</t>
  </si>
  <si>
    <t>Average</t>
  </si>
  <si>
    <t>Number of Hits To Kill Averages - Orc</t>
  </si>
  <si>
    <t>Number of Hits to Kill Averages - Attacks</t>
  </si>
  <si>
    <t>Number of Hits To Kill - Metrics</t>
  </si>
  <si>
    <t>Time - Metrics</t>
  </si>
  <si>
    <t>Damage - Metrics</t>
  </si>
  <si>
    <t>Unlocked</t>
  </si>
  <si>
    <t>Locked</t>
  </si>
  <si>
    <t>Time To Kill</t>
  </si>
  <si>
    <t>Time To Kill Averages - Orc</t>
  </si>
  <si>
    <t>Time To Kill Averages - Attack</t>
  </si>
  <si>
    <t>Time To Kill Metrics - Metrics</t>
  </si>
  <si>
    <t>Total Time Attack</t>
  </si>
  <si>
    <t>Hits Taken By Aragorn - Metrics</t>
  </si>
  <si>
    <t>Lock/Unlock/Neutral Chart</t>
  </si>
  <si>
    <t>Damage Taken - Metrics</t>
  </si>
  <si>
    <t>Uruk Hai</t>
  </si>
  <si>
    <t>Shelob Spawn</t>
  </si>
  <si>
    <t>Armored Goblin</t>
  </si>
  <si>
    <t>Moria Goblin</t>
  </si>
  <si>
    <t>Full Name</t>
  </si>
  <si>
    <t xml:space="preserve">This spreadsheet calculates combat for the Lord of The Rings: The Two Towers exercise. </t>
  </si>
  <si>
    <t>In order to use it, you may change the numbers in the Aragorn tab or Orcs tab, which contains the info on enemies.</t>
  </si>
  <si>
    <t>Cells in blue</t>
  </si>
  <si>
    <t>can be modified, which will automatically update the data on each table.</t>
  </si>
  <si>
    <t xml:space="preserve">Most tables include some form of comment, when appropriate. </t>
  </si>
  <si>
    <t xml:space="preserve">Below is the full Lock/Unlock/Neutral chart, as well as an ideal version of the chart. </t>
  </si>
  <si>
    <t>The full chart included below is a live-updated reflection of the one found in the Aragorn tab.</t>
  </si>
  <si>
    <t>N</t>
  </si>
  <si>
    <t>L</t>
  </si>
  <si>
    <t>U</t>
  </si>
  <si>
    <t>Ideal Lock/Unlock/Neutral Chart</t>
  </si>
  <si>
    <t>All times are measured in frames. 1 frame = 33.33 milliseconds.</t>
  </si>
  <si>
    <t>Lord of the Rings: The Two Towers</t>
  </si>
  <si>
    <t>Balance sheet</t>
  </si>
  <si>
    <t>Santiago Moreno Rivas</t>
  </si>
  <si>
    <t>The coloring in all of the tables in Aragorn Tab can be adjusted by changing the metrics below them.</t>
  </si>
  <si>
    <t>Unless otherwise specified, yellow (Neutral) coloring is defined by being between the low and high values, exclusive.</t>
  </si>
  <si>
    <t>Cells of value 0 or bellow appear in black. This means that the creature is always slain before this row is reached.</t>
  </si>
  <si>
    <t>Hits Dealt on Average- Orc</t>
  </si>
  <si>
    <t>Hits Taken on Average - Aragorn</t>
  </si>
  <si>
    <t>Damage Taken Average - Aragorn</t>
  </si>
  <si>
    <t>Damage Done Average - Orcs</t>
  </si>
  <si>
    <t>Hits Received Average - Attack</t>
  </si>
  <si>
    <t>Damage Taken Average - Attack</t>
  </si>
  <si>
    <t>Several Average tables are included as a way to eyeball trends for each metric.</t>
  </si>
  <si>
    <t>They are mostly a personal preferrence of the author.</t>
  </si>
  <si>
    <t>Sp Orc 1</t>
  </si>
  <si>
    <t>Sp Orc 2</t>
  </si>
  <si>
    <t>Sp Orc 3</t>
  </si>
  <si>
    <t>Defend</t>
  </si>
  <si>
    <t>Run</t>
  </si>
  <si>
    <t>Walk</t>
  </si>
  <si>
    <t>To avoid clutter and redundancy, SP Orcs are not included in the Aragorn Tab versions.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</si>
</sst>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1"/>
      <color theme="9" tint="-0.499984740745262"/>
      <name val="Calibri"/>
      <family val="2"/>
      <scheme val="minor"/>
    </font>
    <font>
      <sz val="11"/>
      <name val="Calibri"/>
      <family val="2"/>
      <scheme val="minor"/>
    </font>
    <font>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1"/>
        <bgColor indexed="64"/>
      </patternFill>
    </fill>
    <fill>
      <patternFill patternType="solid">
        <fgColor theme="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61">
    <xf numFmtId="0" fontId="0" fillId="0" borderId="0" xfId="0"/>
    <xf numFmtId="0" fontId="0" fillId="0" borderId="2"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0" xfId="0" applyBorder="1"/>
    <xf numFmtId="0" fontId="0" fillId="0" borderId="12" xfId="0" applyBorder="1"/>
    <xf numFmtId="0" fontId="0" fillId="2" borderId="12" xfId="0" applyFill="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2" borderId="16" xfId="0" applyFill="1" applyBorder="1"/>
    <xf numFmtId="0" fontId="0" fillId="2" borderId="17" xfId="0" applyFill="1"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30" xfId="0" applyBorder="1"/>
    <xf numFmtId="0" fontId="0" fillId="3" borderId="2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4" borderId="17" xfId="0" applyFill="1" applyBorder="1" applyAlignment="1">
      <alignment horizontal="center"/>
    </xf>
    <xf numFmtId="0" fontId="0" fillId="4" borderId="20" xfId="0" applyFill="1" applyBorder="1" applyAlignment="1">
      <alignment horizontal="center"/>
    </xf>
    <xf numFmtId="0" fontId="0" fillId="4" borderId="17" xfId="0" applyNumberFormat="1" applyFill="1" applyBorder="1" applyAlignment="1">
      <alignment horizontal="center"/>
    </xf>
    <xf numFmtId="0" fontId="0" fillId="4" borderId="20" xfId="0" applyNumberFormat="1" applyFill="1" applyBorder="1" applyAlignment="1">
      <alignment horizontal="center"/>
    </xf>
    <xf numFmtId="0" fontId="5" fillId="0" borderId="13" xfId="0" applyFont="1" applyBorder="1"/>
    <xf numFmtId="0" fontId="0" fillId="3" borderId="15" xfId="0" applyFill="1" applyBorder="1" applyAlignment="1">
      <alignment horizontal="center"/>
    </xf>
    <xf numFmtId="0" fontId="0" fillId="0" borderId="2" xfId="0" applyBorder="1" applyAlignment="1"/>
    <xf numFmtId="0" fontId="0" fillId="0" borderId="34" xfId="0" applyBorder="1"/>
    <xf numFmtId="0" fontId="0" fillId="0" borderId="35" xfId="0" applyBorder="1"/>
    <xf numFmtId="0" fontId="0" fillId="0" borderId="9" xfId="0" applyBorder="1" applyAlignment="1">
      <alignment horizontal="center"/>
    </xf>
    <xf numFmtId="0" fontId="0" fillId="0" borderId="27" xfId="0" applyBorder="1"/>
    <xf numFmtId="0" fontId="0" fillId="0" borderId="24" xfId="0" applyBorder="1"/>
    <xf numFmtId="0" fontId="0" fillId="0" borderId="36" xfId="0" applyBorder="1"/>
    <xf numFmtId="0" fontId="0" fillId="2" borderId="24" xfId="0" applyFill="1" applyBorder="1"/>
    <xf numFmtId="0" fontId="0" fillId="2" borderId="27" xfId="0" applyFill="1" applyBorder="1"/>
    <xf numFmtId="0" fontId="0" fillId="2" borderId="36" xfId="0" applyFill="1" applyBorder="1"/>
    <xf numFmtId="0" fontId="0" fillId="2" borderId="18" xfId="0" applyFill="1"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33" xfId="0" applyBorder="1"/>
    <xf numFmtId="2" fontId="0" fillId="0" borderId="15" xfId="0" applyNumberFormat="1" applyBorder="1" applyAlignment="1">
      <alignment horizontal="center"/>
    </xf>
    <xf numFmtId="2" fontId="0" fillId="0" borderId="17" xfId="0" applyNumberFormat="1" applyBorder="1" applyAlignment="1">
      <alignment horizontal="center"/>
    </xf>
    <xf numFmtId="2" fontId="0" fillId="0" borderId="20" xfId="0" applyNumberFormat="1" applyBorder="1" applyAlignment="1">
      <alignment horizontal="center"/>
    </xf>
    <xf numFmtId="0" fontId="0" fillId="0" borderId="42" xfId="0" applyBorder="1"/>
    <xf numFmtId="0" fontId="0" fillId="0" borderId="33" xfId="0" applyFill="1" applyBorder="1"/>
    <xf numFmtId="0" fontId="0" fillId="0" borderId="42" xfId="0" applyBorder="1" applyAlignment="1">
      <alignment horizontal="center"/>
    </xf>
    <xf numFmtId="0" fontId="0" fillId="0" borderId="1" xfId="0" applyBorder="1" applyAlignment="1">
      <alignment horizontal="center"/>
    </xf>
    <xf numFmtId="0" fontId="0" fillId="0" borderId="43" xfId="0" applyBorder="1"/>
    <xf numFmtId="0" fontId="0" fillId="5" borderId="12" xfId="0" applyFill="1" applyBorder="1"/>
    <xf numFmtId="0" fontId="0" fillId="5" borderId="17" xfId="0" applyFill="1" applyBorder="1"/>
    <xf numFmtId="0" fontId="0" fillId="0" borderId="8"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3" borderId="12" xfId="0" applyFill="1" applyBorder="1" applyAlignment="1">
      <alignment horizontal="center"/>
    </xf>
    <xf numFmtId="0" fontId="0" fillId="3" borderId="17" xfId="0" applyFill="1" applyBorder="1" applyAlignment="1">
      <alignment horizontal="center"/>
    </xf>
    <xf numFmtId="0" fontId="0" fillId="3" borderId="19"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5" borderId="12" xfId="0" applyFill="1" applyBorder="1" applyAlignment="1">
      <alignment horizontal="center"/>
    </xf>
    <xf numFmtId="0" fontId="0" fillId="5" borderId="17" xfId="0" applyFill="1" applyBorder="1" applyAlignment="1">
      <alignment horizontal="center"/>
    </xf>
    <xf numFmtId="0" fontId="0" fillId="0" borderId="2" xfId="0" applyBorder="1" applyAlignment="1">
      <alignment horizontal="center"/>
    </xf>
    <xf numFmtId="0" fontId="0" fillId="0" borderId="45"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2" fontId="0" fillId="0" borderId="41" xfId="0" applyNumberFormat="1" applyBorder="1" applyAlignment="1">
      <alignment horizontal="center"/>
    </xf>
    <xf numFmtId="2" fontId="0" fillId="0" borderId="29" xfId="0" applyNumberFormat="1" applyBorder="1" applyAlignment="1">
      <alignment horizontal="center"/>
    </xf>
    <xf numFmtId="2" fontId="0" fillId="0" borderId="40" xfId="0" applyNumberFormat="1" applyBorder="1" applyAlignment="1">
      <alignment horizontal="center"/>
    </xf>
    <xf numFmtId="2" fontId="0" fillId="0" borderId="26" xfId="0" applyNumberFormat="1" applyBorder="1" applyAlignment="1">
      <alignment horizontal="center"/>
    </xf>
    <xf numFmtId="2" fontId="0" fillId="0" borderId="39" xfId="0" applyNumberFormat="1" applyBorder="1" applyAlignment="1">
      <alignment horizontal="center"/>
    </xf>
    <xf numFmtId="2" fontId="0" fillId="0" borderId="38" xfId="0" applyNumberFormat="1" applyBorder="1" applyAlignment="1">
      <alignment horizontal="center"/>
    </xf>
    <xf numFmtId="2" fontId="0" fillId="0" borderId="44" xfId="0" applyNumberFormat="1" applyBorder="1" applyAlignment="1">
      <alignment horizontal="center"/>
    </xf>
    <xf numFmtId="2" fontId="0" fillId="0" borderId="3" xfId="0" applyNumberFormat="1" applyBorder="1" applyAlignment="1">
      <alignment horizontal="center"/>
    </xf>
    <xf numFmtId="0" fontId="0" fillId="3" borderId="6" xfId="0" applyFill="1" applyBorder="1" applyAlignment="1">
      <alignment horizontal="center"/>
    </xf>
    <xf numFmtId="0" fontId="0" fillId="3" borderId="10" xfId="0" applyFill="1" applyBorder="1" applyAlignment="1">
      <alignment horizontal="center"/>
    </xf>
    <xf numFmtId="0" fontId="0" fillId="3" borderId="7"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0" fillId="3" borderId="12" xfId="0" applyFill="1" applyBorder="1" applyAlignment="1">
      <alignment horizontal="center"/>
    </xf>
    <xf numFmtId="0" fontId="0" fillId="3" borderId="17" xfId="0" applyFill="1"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2" fontId="0" fillId="2" borderId="24" xfId="0" applyNumberFormat="1" applyFill="1" applyBorder="1" applyAlignment="1">
      <alignment horizontal="center"/>
    </xf>
    <xf numFmtId="2" fontId="0" fillId="2" borderId="25" xfId="0" applyNumberFormat="1" applyFill="1" applyBorder="1" applyAlignment="1">
      <alignment horizontal="center"/>
    </xf>
    <xf numFmtId="2" fontId="0" fillId="2" borderId="26" xfId="0" applyNumberFormat="1" applyFill="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2" fontId="0" fillId="2" borderId="27" xfId="0" applyNumberFormat="1" applyFill="1" applyBorder="1" applyAlignment="1">
      <alignment horizontal="center"/>
    </xf>
    <xf numFmtId="2" fontId="0" fillId="2" borderId="28" xfId="0" applyNumberFormat="1" applyFill="1" applyBorder="1" applyAlignment="1">
      <alignment horizontal="center"/>
    </xf>
    <xf numFmtId="2" fontId="0" fillId="2" borderId="29" xfId="0" applyNumberFormat="1" applyFill="1" applyBorder="1" applyAlignment="1">
      <alignment horizontal="center"/>
    </xf>
    <xf numFmtId="2" fontId="0" fillId="2" borderId="40" xfId="0" applyNumberFormat="1" applyFill="1" applyBorder="1" applyAlignment="1">
      <alignment horizontal="center"/>
    </xf>
    <xf numFmtId="2" fontId="0" fillId="0" borderId="25" xfId="0" applyNumberFormat="1" applyBorder="1" applyAlignment="1">
      <alignment horizontal="center"/>
    </xf>
    <xf numFmtId="2" fontId="0" fillId="2" borderId="39" xfId="0" applyNumberFormat="1" applyFill="1" applyBorder="1" applyAlignment="1">
      <alignment horizontal="center"/>
    </xf>
    <xf numFmtId="2" fontId="0" fillId="2" borderId="37" xfId="0" applyNumberFormat="1" applyFill="1" applyBorder="1" applyAlignment="1">
      <alignment horizontal="center"/>
    </xf>
    <xf numFmtId="2" fontId="0" fillId="2" borderId="38" xfId="0" applyNumberFormat="1" applyFill="1" applyBorder="1" applyAlignment="1">
      <alignment horizontal="center"/>
    </xf>
    <xf numFmtId="2" fontId="0" fillId="0" borderId="24" xfId="0" applyNumberFormat="1" applyBorder="1" applyAlignment="1">
      <alignment horizontal="center"/>
    </xf>
    <xf numFmtId="0" fontId="6" fillId="3" borderId="27" xfId="0" applyFont="1" applyFill="1" applyBorder="1" applyAlignment="1">
      <alignment horizontal="center"/>
    </xf>
    <xf numFmtId="0" fontId="6" fillId="3" borderId="28" xfId="0" applyFont="1" applyFill="1" applyBorder="1" applyAlignment="1">
      <alignment horizontal="center"/>
    </xf>
    <xf numFmtId="0" fontId="6" fillId="3" borderId="29" xfId="0" applyFont="1" applyFill="1" applyBorder="1" applyAlignment="1">
      <alignment horizontal="center"/>
    </xf>
    <xf numFmtId="0" fontId="6" fillId="3" borderId="10" xfId="0" applyFont="1" applyFill="1" applyBorder="1" applyAlignment="1">
      <alignment horizontal="center"/>
    </xf>
    <xf numFmtId="0" fontId="6" fillId="3" borderId="7" xfId="0" applyFont="1" applyFill="1" applyBorder="1" applyAlignment="1">
      <alignment horizontal="center"/>
    </xf>
    <xf numFmtId="2" fontId="0" fillId="2" borderId="36" xfId="0" applyNumberFormat="1" applyFill="1" applyBorder="1" applyAlignment="1">
      <alignment horizontal="center"/>
    </xf>
    <xf numFmtId="2" fontId="0" fillId="0" borderId="8" xfId="0" applyNumberFormat="1" applyBorder="1" applyAlignment="1">
      <alignment horizontal="center"/>
    </xf>
    <xf numFmtId="2" fontId="0" fillId="0" borderId="11" xfId="0" applyNumberFormat="1" applyBorder="1" applyAlignment="1">
      <alignment horizontal="center"/>
    </xf>
    <xf numFmtId="2" fontId="0" fillId="0" borderId="9"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0" fontId="6" fillId="3" borderId="36" xfId="0" applyFont="1" applyFill="1" applyBorder="1" applyAlignment="1">
      <alignment horizontal="center"/>
    </xf>
    <xf numFmtId="0" fontId="6" fillId="3" borderId="37" xfId="0" applyFont="1" applyFill="1" applyBorder="1" applyAlignment="1">
      <alignment horizontal="center"/>
    </xf>
    <xf numFmtId="0" fontId="6" fillId="3" borderId="38" xfId="0" applyFont="1" applyFill="1" applyBorder="1" applyAlignment="1">
      <alignment horizontal="center"/>
    </xf>
    <xf numFmtId="0" fontId="0" fillId="3" borderId="13" xfId="0" applyFill="1" applyBorder="1" applyAlignment="1">
      <alignment horizontal="center"/>
    </xf>
    <xf numFmtId="0" fontId="0" fillId="3" borderId="16" xfId="0" applyFill="1" applyBorder="1" applyAlignment="1">
      <alignment horizontal="center"/>
    </xf>
    <xf numFmtId="0" fontId="0" fillId="5" borderId="12" xfId="0" applyFill="1" applyBorder="1" applyAlignment="1">
      <alignment horizontal="center"/>
    </xf>
    <xf numFmtId="0" fontId="0" fillId="5" borderId="17"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0" fillId="5" borderId="0" xfId="0" applyFill="1"/>
    <xf numFmtId="0" fontId="0" fillId="5" borderId="0" xfId="0" applyFill="1" applyAlignment="1">
      <alignment horizontal="center"/>
    </xf>
    <xf numFmtId="0" fontId="0" fillId="5" borderId="0" xfId="0" applyFill="1"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7" fillId="5" borderId="0" xfId="0" applyFont="1" applyFill="1"/>
    <xf numFmtId="0" fontId="0" fillId="5" borderId="2" xfId="0" applyFill="1" applyBorder="1" applyAlignment="1">
      <alignment horizontal="center"/>
    </xf>
    <xf numFmtId="0" fontId="0" fillId="5" borderId="45"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0"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right"/>
    </xf>
    <xf numFmtId="0" fontId="0" fillId="5" borderId="10" xfId="0" applyFill="1" applyBorder="1" applyAlignment="1">
      <alignment horizontal="right"/>
    </xf>
    <xf numFmtId="0" fontId="0" fillId="5" borderId="13" xfId="0" applyFill="1" applyBorder="1" applyAlignment="1">
      <alignment horizontal="center"/>
    </xf>
    <xf numFmtId="0" fontId="0" fillId="5" borderId="16" xfId="0" applyFill="1" applyBorder="1" applyAlignment="1">
      <alignment horizontal="center"/>
    </xf>
    <xf numFmtId="0" fontId="0" fillId="5" borderId="0" xfId="0" applyFill="1" applyAlignment="1">
      <alignment horizontal="center"/>
    </xf>
  </cellXfs>
  <cellStyles count="1">
    <cellStyle name="Normal" xfId="0" builtinId="0"/>
  </cellStyles>
  <dxfs count="6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1"/>
      </font>
      <fill>
        <patternFill>
          <bgColor theme="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1"/>
      </font>
      <fill>
        <patternFill>
          <bgColor theme="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1"/>
      </font>
      <fill>
        <patternFill>
          <bgColor theme="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11</xdr:col>
      <xdr:colOff>447675</xdr:colOff>
      <xdr:row>0</xdr:row>
      <xdr:rowOff>0</xdr:rowOff>
    </xdr:from>
    <xdr:to>
      <xdr:col>17</xdr:col>
      <xdr:colOff>47625</xdr:colOff>
      <xdr:row>24</xdr:row>
      <xdr:rowOff>152400</xdr:rowOff>
    </xdr:to>
    <xdr:pic>
      <xdr:nvPicPr>
        <xdr:cNvPr id="2" name="Picture 1" descr="http://www.weapons-universe.com/Brands/Marto/Lord_of_the_Rings/Strider-Aragorn.jpg">
          <a:extLst>
            <a:ext uri="{FF2B5EF4-FFF2-40B4-BE49-F238E27FC236}">
              <a16:creationId xmlns:a16="http://schemas.microsoft.com/office/drawing/2014/main" id="{9F614137-3763-4208-B35B-BE37CBD908A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01225" y="0"/>
          <a:ext cx="3257550" cy="4886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449580</xdr:colOff>
      <xdr:row>0</xdr:row>
      <xdr:rowOff>0</xdr:rowOff>
    </xdr:from>
    <xdr:to>
      <xdr:col>14</xdr:col>
      <xdr:colOff>243840</xdr:colOff>
      <xdr:row>8</xdr:row>
      <xdr:rowOff>7620</xdr:rowOff>
    </xdr:to>
    <xdr:pic>
      <xdr:nvPicPr>
        <xdr:cNvPr id="2" name="Picture 1" descr="http://vignette3.wikia.nocookie.net/lotr/images/7/79/Uruk_Hai.jpg/revision/latest?cb=20120209125456">
          <a:extLst>
            <a:ext uri="{FF2B5EF4-FFF2-40B4-BE49-F238E27FC236}">
              <a16:creationId xmlns:a16="http://schemas.microsoft.com/office/drawing/2014/main" id="{176A00D2-AB4D-48D4-B8FD-C4B401E71A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3740" y="0"/>
          <a:ext cx="1013460" cy="1478280"/>
        </a:xfrm>
        <a:prstGeom prst="rect">
          <a:avLst/>
        </a:prstGeom>
        <a:noFill/>
        <a:ln>
          <a:noFill/>
        </a:ln>
      </xdr:spPr>
    </xdr:pic>
    <xdr:clientData/>
  </xdr:twoCellAnchor>
  <xdr:twoCellAnchor editAs="oneCell">
    <xdr:from>
      <xdr:col>8</xdr:col>
      <xdr:colOff>571500</xdr:colOff>
      <xdr:row>0</xdr:row>
      <xdr:rowOff>0</xdr:rowOff>
    </xdr:from>
    <xdr:to>
      <xdr:col>12</xdr:col>
      <xdr:colOff>78999</xdr:colOff>
      <xdr:row>8</xdr:row>
      <xdr:rowOff>7620</xdr:rowOff>
    </xdr:to>
    <xdr:pic>
      <xdr:nvPicPr>
        <xdr:cNvPr id="3" name="Picture 2" descr="http://www.paulcampion.com/wp-content/uploads/2013/11/shelob_body_940.jpg">
          <a:extLst>
            <a:ext uri="{FF2B5EF4-FFF2-40B4-BE49-F238E27FC236}">
              <a16:creationId xmlns:a16="http://schemas.microsoft.com/office/drawing/2014/main" id="{18F6D007-CB87-45C3-BBED-7E1F82875F5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47260" y="0"/>
          <a:ext cx="1945899" cy="1478280"/>
        </a:xfrm>
        <a:prstGeom prst="rect">
          <a:avLst/>
        </a:prstGeom>
        <a:noFill/>
        <a:ln>
          <a:noFill/>
        </a:ln>
      </xdr:spPr>
    </xdr:pic>
    <xdr:clientData/>
  </xdr:twoCellAnchor>
  <xdr:twoCellAnchor editAs="oneCell">
    <xdr:from>
      <xdr:col>6</xdr:col>
      <xdr:colOff>15240</xdr:colOff>
      <xdr:row>1</xdr:row>
      <xdr:rowOff>68580</xdr:rowOff>
    </xdr:from>
    <xdr:to>
      <xdr:col>8</xdr:col>
      <xdr:colOff>583743</xdr:colOff>
      <xdr:row>8</xdr:row>
      <xdr:rowOff>0</xdr:rowOff>
    </xdr:to>
    <xdr:pic>
      <xdr:nvPicPr>
        <xdr:cNvPr id="4" name="Picture 3" descr="http://wetaworkshop.com/assets/Uploads/Collectables/_resampled/CroppedImage320216-Crop36221129762-Merch-LOTR-Goblin-1.jpg">
          <a:extLst>
            <a:ext uri="{FF2B5EF4-FFF2-40B4-BE49-F238E27FC236}">
              <a16:creationId xmlns:a16="http://schemas.microsoft.com/office/drawing/2014/main" id="{0574374A-0576-43E4-B06C-376E3C9E3B0F}"/>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71800" y="251460"/>
          <a:ext cx="1787703" cy="1219200"/>
        </a:xfrm>
        <a:prstGeom prst="rect">
          <a:avLst/>
        </a:prstGeom>
        <a:noFill/>
        <a:ln>
          <a:noFill/>
        </a:ln>
      </xdr:spPr>
    </xdr:pic>
    <xdr:clientData/>
  </xdr:twoCellAnchor>
  <xdr:twoCellAnchor editAs="oneCell">
    <xdr:from>
      <xdr:col>2</xdr:col>
      <xdr:colOff>1112520</xdr:colOff>
      <xdr:row>3</xdr:row>
      <xdr:rowOff>91441</xdr:rowOff>
    </xdr:from>
    <xdr:to>
      <xdr:col>6</xdr:col>
      <xdr:colOff>31702</xdr:colOff>
      <xdr:row>7</xdr:row>
      <xdr:rowOff>160021</xdr:rowOff>
    </xdr:to>
    <xdr:pic>
      <xdr:nvPicPr>
        <xdr:cNvPr id="5" name="Picture 4" descr="http://vignette1.wikia.nocookie.net/lotrfanon/images/d/da/Goblins_at_the_siege_of_moria.jpg/revision/latest?cb=20070726191510">
          <a:extLst>
            <a:ext uri="{FF2B5EF4-FFF2-40B4-BE49-F238E27FC236}">
              <a16:creationId xmlns:a16="http://schemas.microsoft.com/office/drawing/2014/main" id="{74DD6DC2-B734-4634-9304-23716E9246C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12520" y="640081"/>
          <a:ext cx="1875742" cy="800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10" workbookViewId="0">
      <selection activeCell="B27" sqref="B27:D33"/>
    </sheetView>
  </sheetViews>
  <sheetFormatPr defaultRowHeight="15" x14ac:dyDescent="0.25"/>
  <cols>
    <col min="1" max="4" width="9.140625" customWidth="1"/>
  </cols>
  <sheetData>
    <row r="1" spans="1:20" ht="18.75" x14ac:dyDescent="0.3">
      <c r="A1" s="149" t="s">
        <v>91</v>
      </c>
      <c r="B1" s="149"/>
      <c r="C1" s="149"/>
      <c r="D1" s="149"/>
      <c r="E1" s="143"/>
      <c r="F1" s="143"/>
      <c r="G1" s="143"/>
      <c r="H1" s="143"/>
      <c r="I1" s="143"/>
      <c r="J1" s="143"/>
      <c r="K1" s="143"/>
      <c r="L1" s="143" t="s">
        <v>92</v>
      </c>
      <c r="M1" s="143"/>
      <c r="N1" s="143"/>
      <c r="O1" s="143"/>
      <c r="P1" s="143"/>
      <c r="Q1" s="143"/>
      <c r="R1" s="143"/>
      <c r="S1" s="143"/>
      <c r="T1" s="143"/>
    </row>
    <row r="2" spans="1:20" ht="15.75" thickBot="1" x14ac:dyDescent="0.3">
      <c r="A2" s="143" t="s">
        <v>93</v>
      </c>
      <c r="B2" s="143"/>
      <c r="C2" s="143"/>
      <c r="D2" s="143"/>
      <c r="E2" s="143"/>
      <c r="F2" s="143"/>
      <c r="G2" s="143"/>
      <c r="H2" s="143"/>
      <c r="I2" s="143"/>
      <c r="J2" s="143"/>
      <c r="K2" s="143"/>
      <c r="L2" s="143"/>
      <c r="M2" s="143"/>
      <c r="N2" s="143"/>
      <c r="O2" s="143"/>
      <c r="P2" s="143"/>
      <c r="Q2" s="143"/>
      <c r="R2" s="143"/>
      <c r="S2" s="143"/>
      <c r="T2" s="143"/>
    </row>
    <row r="3" spans="1:20" x14ac:dyDescent="0.25">
      <c r="A3" s="150" t="s">
        <v>79</v>
      </c>
      <c r="B3" s="151"/>
      <c r="C3" s="151"/>
      <c r="D3" s="151"/>
      <c r="E3" s="151"/>
      <c r="F3" s="151"/>
      <c r="G3" s="151"/>
      <c r="H3" s="151"/>
      <c r="I3" s="151"/>
      <c r="J3" s="151"/>
      <c r="K3" s="151"/>
      <c r="L3" s="151"/>
      <c r="M3" s="151"/>
      <c r="N3" s="151"/>
      <c r="O3" s="152"/>
      <c r="P3" s="143"/>
      <c r="Q3" s="143"/>
      <c r="R3" s="143"/>
      <c r="S3" s="143"/>
      <c r="T3" s="143"/>
    </row>
    <row r="4" spans="1:20" x14ac:dyDescent="0.25">
      <c r="A4" s="153" t="s">
        <v>80</v>
      </c>
      <c r="B4" s="154"/>
      <c r="C4" s="154"/>
      <c r="D4" s="154"/>
      <c r="E4" s="154"/>
      <c r="F4" s="154"/>
      <c r="G4" s="154"/>
      <c r="H4" s="154"/>
      <c r="I4" s="154"/>
      <c r="J4" s="154"/>
      <c r="K4" s="154"/>
      <c r="L4" s="154"/>
      <c r="M4" s="154"/>
      <c r="N4" s="154"/>
      <c r="O4" s="155"/>
      <c r="P4" s="143"/>
      <c r="Q4" s="143"/>
      <c r="R4" s="143"/>
      <c r="S4" s="143"/>
      <c r="T4" s="143"/>
    </row>
    <row r="5" spans="1:20" ht="15.75" thickBot="1" x14ac:dyDescent="0.3">
      <c r="A5" s="156" t="s">
        <v>81</v>
      </c>
      <c r="B5" s="157"/>
      <c r="C5" s="157"/>
      <c r="D5" s="157"/>
      <c r="E5" s="157"/>
      <c r="F5" s="154" t="s">
        <v>82</v>
      </c>
      <c r="G5" s="154"/>
      <c r="H5" s="154"/>
      <c r="I5" s="154"/>
      <c r="J5" s="154"/>
      <c r="K5" s="154"/>
      <c r="L5" s="154"/>
      <c r="M5" s="154"/>
      <c r="N5" s="154"/>
      <c r="O5" s="154"/>
      <c r="P5" s="154"/>
      <c r="Q5" s="154"/>
      <c r="R5" s="154"/>
      <c r="S5" s="143"/>
      <c r="T5" s="143"/>
    </row>
    <row r="6" spans="1:20" x14ac:dyDescent="0.25">
      <c r="A6" s="143"/>
      <c r="B6" s="143"/>
      <c r="C6" s="143"/>
      <c r="D6" s="143"/>
      <c r="E6" s="143"/>
      <c r="F6" s="143"/>
      <c r="G6" s="143"/>
      <c r="H6" s="143"/>
      <c r="I6" s="143"/>
      <c r="J6" s="143"/>
      <c r="K6" s="143"/>
      <c r="L6" s="143"/>
      <c r="M6" s="143"/>
      <c r="N6" s="143"/>
      <c r="O6" s="143"/>
      <c r="P6" s="143"/>
      <c r="Q6" s="143"/>
      <c r="R6" s="143"/>
      <c r="S6" s="143"/>
      <c r="T6" s="143"/>
    </row>
    <row r="7" spans="1:20" x14ac:dyDescent="0.25">
      <c r="A7" s="153" t="s">
        <v>83</v>
      </c>
      <c r="B7" s="154"/>
      <c r="C7" s="154"/>
      <c r="D7" s="154"/>
      <c r="E7" s="154"/>
      <c r="F7" s="154"/>
      <c r="G7" s="154"/>
      <c r="H7" s="154"/>
      <c r="I7" s="154"/>
      <c r="J7" s="154"/>
      <c r="K7" s="154"/>
      <c r="L7" s="154"/>
      <c r="M7" s="154"/>
      <c r="N7" s="154"/>
      <c r="O7" s="154"/>
      <c r="P7" s="154"/>
      <c r="Q7" s="154"/>
      <c r="R7" s="154"/>
      <c r="S7" s="143"/>
      <c r="T7" s="143"/>
    </row>
    <row r="8" spans="1:20" x14ac:dyDescent="0.25">
      <c r="A8" s="153" t="s">
        <v>90</v>
      </c>
      <c r="B8" s="154"/>
      <c r="C8" s="154"/>
      <c r="D8" s="154"/>
      <c r="E8" s="154"/>
      <c r="F8" s="154"/>
      <c r="G8" s="154"/>
      <c r="H8" s="154"/>
      <c r="I8" s="154"/>
      <c r="J8" s="154"/>
      <c r="K8" s="154"/>
      <c r="L8" s="154"/>
      <c r="M8" s="154"/>
      <c r="N8" s="154"/>
      <c r="O8" s="154"/>
      <c r="P8" s="154"/>
      <c r="Q8" s="154"/>
      <c r="R8" s="154"/>
      <c r="S8" s="143"/>
      <c r="T8" s="143"/>
    </row>
    <row r="9" spans="1:20" x14ac:dyDescent="0.25">
      <c r="A9" s="144"/>
      <c r="B9" s="144"/>
      <c r="C9" s="144"/>
      <c r="D9" s="144"/>
      <c r="E9" s="144"/>
      <c r="F9" s="144"/>
      <c r="G9" s="144"/>
      <c r="H9" s="144"/>
      <c r="I9" s="144"/>
      <c r="J9" s="144"/>
      <c r="K9" s="144"/>
      <c r="L9" s="144"/>
      <c r="M9" s="144"/>
      <c r="N9" s="144"/>
      <c r="O9" s="144"/>
      <c r="P9" s="143"/>
      <c r="Q9" s="143"/>
      <c r="R9" s="143"/>
      <c r="S9" s="143"/>
      <c r="T9" s="143"/>
    </row>
    <row r="10" spans="1:20" x14ac:dyDescent="0.25">
      <c r="A10" s="153" t="s">
        <v>94</v>
      </c>
      <c r="B10" s="154"/>
      <c r="C10" s="154"/>
      <c r="D10" s="154"/>
      <c r="E10" s="154"/>
      <c r="F10" s="154"/>
      <c r="G10" s="154"/>
      <c r="H10" s="154"/>
      <c r="I10" s="154"/>
      <c r="J10" s="154"/>
      <c r="K10" s="154"/>
      <c r="L10" s="154"/>
      <c r="M10" s="154"/>
      <c r="N10" s="154"/>
      <c r="O10" s="154"/>
      <c r="P10" s="154"/>
      <c r="Q10" s="154"/>
      <c r="R10" s="154"/>
      <c r="S10" s="143"/>
      <c r="T10" s="143"/>
    </row>
    <row r="11" spans="1:20" x14ac:dyDescent="0.25">
      <c r="A11" s="153" t="s">
        <v>95</v>
      </c>
      <c r="B11" s="154"/>
      <c r="C11" s="154"/>
      <c r="D11" s="154"/>
      <c r="E11" s="154"/>
      <c r="F11" s="154"/>
      <c r="G11" s="154"/>
      <c r="H11" s="154"/>
      <c r="I11" s="154"/>
      <c r="J11" s="154"/>
      <c r="K11" s="154"/>
      <c r="L11" s="154"/>
      <c r="M11" s="154"/>
      <c r="N11" s="154"/>
      <c r="O11" s="154"/>
      <c r="P11" s="154"/>
      <c r="Q11" s="154"/>
      <c r="R11" s="154"/>
      <c r="S11" s="143"/>
      <c r="T11" s="143"/>
    </row>
    <row r="12" spans="1:20" x14ac:dyDescent="0.25">
      <c r="A12" s="153" t="s">
        <v>96</v>
      </c>
      <c r="B12" s="154"/>
      <c r="C12" s="154"/>
      <c r="D12" s="154"/>
      <c r="E12" s="154"/>
      <c r="F12" s="154"/>
      <c r="G12" s="154"/>
      <c r="H12" s="154"/>
      <c r="I12" s="154"/>
      <c r="J12" s="154"/>
      <c r="K12" s="154"/>
      <c r="L12" s="154"/>
      <c r="M12" s="154"/>
      <c r="N12" s="154"/>
      <c r="O12" s="154"/>
      <c r="P12" s="154"/>
      <c r="Q12" s="154"/>
      <c r="R12" s="154"/>
      <c r="S12" s="143"/>
      <c r="T12" s="143"/>
    </row>
    <row r="13" spans="1:20" x14ac:dyDescent="0.25">
      <c r="A13" s="145"/>
      <c r="B13" s="145"/>
      <c r="C13" s="145"/>
      <c r="D13" s="145"/>
      <c r="E13" s="145"/>
      <c r="F13" s="145"/>
      <c r="G13" s="145"/>
      <c r="H13" s="145"/>
      <c r="I13" s="145"/>
      <c r="J13" s="145"/>
      <c r="K13" s="145"/>
      <c r="L13" s="145"/>
      <c r="M13" s="145"/>
      <c r="N13" s="145"/>
      <c r="O13" s="145"/>
      <c r="P13" s="143"/>
      <c r="Q13" s="143"/>
      <c r="R13" s="143"/>
      <c r="S13" s="143"/>
      <c r="T13" s="143"/>
    </row>
    <row r="14" spans="1:20" x14ac:dyDescent="0.25">
      <c r="A14" s="153" t="s">
        <v>103</v>
      </c>
      <c r="B14" s="154"/>
      <c r="C14" s="154"/>
      <c r="D14" s="154"/>
      <c r="E14" s="154"/>
      <c r="F14" s="154"/>
      <c r="G14" s="154"/>
      <c r="H14" s="154"/>
      <c r="I14" s="154"/>
      <c r="J14" s="154"/>
      <c r="K14" s="154"/>
      <c r="L14" s="154"/>
      <c r="M14" s="154"/>
      <c r="N14" s="154"/>
      <c r="O14" s="154"/>
      <c r="P14" s="154"/>
      <c r="Q14" s="154"/>
      <c r="R14" s="154"/>
      <c r="S14" s="143"/>
      <c r="T14" s="143"/>
    </row>
    <row r="15" spans="1:20" x14ac:dyDescent="0.25">
      <c r="A15" s="153" t="s">
        <v>104</v>
      </c>
      <c r="B15" s="154"/>
      <c r="C15" s="154"/>
      <c r="D15" s="154"/>
      <c r="E15" s="154"/>
      <c r="F15" s="154"/>
      <c r="G15" s="154"/>
      <c r="H15" s="154"/>
      <c r="I15" s="154"/>
      <c r="J15" s="154"/>
      <c r="K15" s="154"/>
      <c r="L15" s="154"/>
      <c r="M15" s="154"/>
      <c r="N15" s="154"/>
      <c r="O15" s="154"/>
      <c r="P15" s="154"/>
      <c r="Q15" s="154"/>
      <c r="R15" s="154"/>
      <c r="S15" s="143"/>
      <c r="T15" s="143"/>
    </row>
    <row r="16" spans="1:20" x14ac:dyDescent="0.25">
      <c r="A16" s="143"/>
      <c r="B16" s="143"/>
      <c r="C16" s="143"/>
      <c r="D16" s="143"/>
      <c r="E16" s="143"/>
      <c r="F16" s="143"/>
      <c r="G16" s="143"/>
      <c r="H16" s="143"/>
      <c r="I16" s="143"/>
      <c r="J16" s="143"/>
      <c r="K16" s="143"/>
      <c r="L16" s="143"/>
      <c r="M16" s="143"/>
      <c r="N16" s="143"/>
      <c r="O16" s="143"/>
      <c r="P16" s="143"/>
      <c r="Q16" s="143"/>
      <c r="R16" s="143"/>
      <c r="S16" s="143"/>
      <c r="T16" s="143"/>
    </row>
    <row r="17" spans="1:20" x14ac:dyDescent="0.25">
      <c r="A17" s="153" t="s">
        <v>84</v>
      </c>
      <c r="B17" s="154"/>
      <c r="C17" s="154"/>
      <c r="D17" s="154"/>
      <c r="E17" s="154"/>
      <c r="F17" s="154"/>
      <c r="G17" s="154"/>
      <c r="H17" s="154"/>
      <c r="I17" s="154"/>
      <c r="J17" s="154"/>
      <c r="K17" s="154"/>
      <c r="L17" s="154"/>
      <c r="M17" s="154"/>
      <c r="N17" s="154"/>
      <c r="O17" s="154"/>
      <c r="P17" s="154"/>
      <c r="Q17" s="154"/>
      <c r="R17" s="154"/>
      <c r="S17" s="143"/>
      <c r="T17" s="143"/>
    </row>
    <row r="18" spans="1:20" x14ac:dyDescent="0.25">
      <c r="A18" s="153" t="s">
        <v>85</v>
      </c>
      <c r="B18" s="154"/>
      <c r="C18" s="154"/>
      <c r="D18" s="154"/>
      <c r="E18" s="154"/>
      <c r="F18" s="154"/>
      <c r="G18" s="154"/>
      <c r="H18" s="154"/>
      <c r="I18" s="154"/>
      <c r="J18" s="154"/>
      <c r="K18" s="154"/>
      <c r="L18" s="154"/>
      <c r="M18" s="154"/>
      <c r="N18" s="154"/>
      <c r="O18" s="154"/>
      <c r="P18" s="154"/>
      <c r="Q18" s="154"/>
      <c r="R18" s="154"/>
      <c r="S18" s="143"/>
      <c r="T18" s="143"/>
    </row>
    <row r="19" spans="1:20" x14ac:dyDescent="0.25">
      <c r="A19" s="160" t="s">
        <v>111</v>
      </c>
      <c r="B19" s="160"/>
      <c r="C19" s="160"/>
      <c r="D19" s="160"/>
      <c r="E19" s="160"/>
      <c r="F19" s="160"/>
      <c r="G19" s="160"/>
      <c r="H19" s="160"/>
      <c r="I19" s="160"/>
      <c r="J19" s="160"/>
      <c r="K19" s="160"/>
      <c r="L19" s="160"/>
      <c r="M19" s="160"/>
      <c r="N19" s="160"/>
      <c r="O19" s="160"/>
      <c r="P19" s="160"/>
      <c r="Q19" s="160"/>
      <c r="R19" s="160"/>
      <c r="S19" s="143"/>
      <c r="T19" s="143"/>
    </row>
    <row r="20" spans="1:20" x14ac:dyDescent="0.25">
      <c r="A20" s="143"/>
      <c r="B20" s="143"/>
      <c r="C20" s="143"/>
      <c r="D20" s="143"/>
      <c r="E20" s="143"/>
      <c r="F20" s="143"/>
      <c r="G20" s="143"/>
      <c r="H20" s="143"/>
      <c r="I20" s="143"/>
      <c r="J20" s="143"/>
      <c r="K20" s="143"/>
      <c r="L20" s="143"/>
      <c r="M20" s="143"/>
      <c r="N20" s="143"/>
      <c r="O20" s="143"/>
      <c r="P20" s="143"/>
      <c r="Q20" s="143"/>
      <c r="R20" s="143"/>
      <c r="S20" s="143"/>
      <c r="T20" s="143"/>
    </row>
    <row r="21" spans="1:20" ht="15.75" thickBot="1" x14ac:dyDescent="0.3">
      <c r="A21" s="143"/>
      <c r="B21" s="143"/>
      <c r="C21" s="143"/>
      <c r="D21" s="143"/>
      <c r="E21" s="143"/>
      <c r="F21" s="143"/>
      <c r="G21" s="143"/>
      <c r="H21" s="143"/>
      <c r="I21" s="143"/>
      <c r="J21" s="143"/>
      <c r="K21" s="143"/>
      <c r="L21" s="143"/>
      <c r="M21" s="143"/>
      <c r="N21" s="143"/>
      <c r="O21" s="143"/>
      <c r="P21" s="143"/>
      <c r="Q21" s="143"/>
      <c r="S21" s="143"/>
      <c r="T21" s="143"/>
    </row>
    <row r="22" spans="1:20" ht="15.75" thickBot="1" x14ac:dyDescent="0.3">
      <c r="A22" s="79" t="s">
        <v>72</v>
      </c>
      <c r="B22" s="80"/>
      <c r="C22" s="80"/>
      <c r="D22" s="80"/>
      <c r="E22" s="80"/>
      <c r="F22" s="80"/>
      <c r="G22" s="80"/>
      <c r="H22" s="81"/>
      <c r="I22" s="143"/>
      <c r="J22" s="143"/>
      <c r="K22" s="79" t="s">
        <v>89</v>
      </c>
      <c r="L22" s="80"/>
      <c r="M22" s="80"/>
      <c r="N22" s="80"/>
      <c r="O22" s="80"/>
      <c r="P22" s="80"/>
      <c r="Q22" s="80"/>
      <c r="R22" s="81"/>
      <c r="S22" s="143"/>
      <c r="T22" s="143"/>
    </row>
    <row r="23" spans="1:20" ht="15.75" thickBot="1" x14ac:dyDescent="0.3">
      <c r="A23" s="2"/>
      <c r="B23" s="52" t="s">
        <v>105</v>
      </c>
      <c r="C23" s="53" t="s">
        <v>106</v>
      </c>
      <c r="D23" s="54" t="s">
        <v>107</v>
      </c>
      <c r="E23" s="52" t="s">
        <v>51</v>
      </c>
      <c r="F23" s="53" t="s">
        <v>52</v>
      </c>
      <c r="G23" s="53" t="s">
        <v>53</v>
      </c>
      <c r="H23" s="54" t="s">
        <v>54</v>
      </c>
      <c r="I23" s="143"/>
      <c r="J23" s="143"/>
      <c r="K23" s="2"/>
      <c r="L23" s="52" t="s">
        <v>105</v>
      </c>
      <c r="M23" s="53" t="s">
        <v>106</v>
      </c>
      <c r="N23" s="54" t="s">
        <v>107</v>
      </c>
      <c r="O23" s="52" t="s">
        <v>51</v>
      </c>
      <c r="P23" s="53" t="s">
        <v>52</v>
      </c>
      <c r="Q23" s="53" t="s">
        <v>53</v>
      </c>
      <c r="R23" s="54" t="s">
        <v>54</v>
      </c>
      <c r="S23" s="143"/>
      <c r="T23" s="143"/>
    </row>
    <row r="24" spans="1:20" ht="15.75" thickBot="1" x14ac:dyDescent="0.3">
      <c r="A24" s="36" t="s">
        <v>108</v>
      </c>
      <c r="B24" s="146" t="s">
        <v>88</v>
      </c>
      <c r="C24" s="147" t="s">
        <v>87</v>
      </c>
      <c r="D24" s="148" t="s">
        <v>87</v>
      </c>
      <c r="E24" s="146" t="s">
        <v>87</v>
      </c>
      <c r="F24" s="147" t="s">
        <v>87</v>
      </c>
      <c r="G24" s="147" t="s">
        <v>87</v>
      </c>
      <c r="H24" s="148" t="s">
        <v>87</v>
      </c>
      <c r="I24" s="143"/>
      <c r="J24" s="143"/>
      <c r="K24" s="36" t="s">
        <v>108</v>
      </c>
      <c r="L24" s="146" t="s">
        <v>88</v>
      </c>
      <c r="M24" s="147" t="s">
        <v>87</v>
      </c>
      <c r="N24" s="148" t="s">
        <v>87</v>
      </c>
      <c r="O24" s="158" t="s">
        <v>87</v>
      </c>
      <c r="P24" s="75" t="s">
        <v>87</v>
      </c>
      <c r="Q24" s="75" t="s">
        <v>87</v>
      </c>
      <c r="R24" s="76" t="s">
        <v>87</v>
      </c>
      <c r="S24" s="143"/>
      <c r="T24" s="143"/>
    </row>
    <row r="25" spans="1:20" ht="15.75" thickBot="1" x14ac:dyDescent="0.3">
      <c r="A25" s="39" t="s">
        <v>110</v>
      </c>
      <c r="B25" s="146" t="s">
        <v>87</v>
      </c>
      <c r="C25" s="147" t="s">
        <v>88</v>
      </c>
      <c r="D25" s="148" t="s">
        <v>87</v>
      </c>
      <c r="E25" s="146" t="s">
        <v>87</v>
      </c>
      <c r="F25" s="147" t="s">
        <v>87</v>
      </c>
      <c r="G25" s="147" t="s">
        <v>87</v>
      </c>
      <c r="H25" s="148" t="s">
        <v>87</v>
      </c>
      <c r="I25" s="143"/>
      <c r="J25" s="143"/>
      <c r="K25" s="39" t="s">
        <v>110</v>
      </c>
      <c r="L25" s="146" t="s">
        <v>87</v>
      </c>
      <c r="M25" s="147" t="s">
        <v>88</v>
      </c>
      <c r="N25" s="148" t="s">
        <v>87</v>
      </c>
      <c r="O25" s="159" t="s">
        <v>87</v>
      </c>
      <c r="P25" s="77" t="s">
        <v>87</v>
      </c>
      <c r="Q25" s="77" t="s">
        <v>87</v>
      </c>
      <c r="R25" s="78" t="s">
        <v>87</v>
      </c>
      <c r="S25" s="143"/>
      <c r="T25" s="143"/>
    </row>
    <row r="26" spans="1:20" ht="15.75" thickBot="1" x14ac:dyDescent="0.3">
      <c r="A26" s="38" t="s">
        <v>109</v>
      </c>
      <c r="B26" s="146" t="s">
        <v>87</v>
      </c>
      <c r="C26" s="147" t="s">
        <v>87</v>
      </c>
      <c r="D26" s="148" t="s">
        <v>88</v>
      </c>
      <c r="E26" s="146" t="s">
        <v>87</v>
      </c>
      <c r="F26" s="147" t="s">
        <v>87</v>
      </c>
      <c r="G26" s="147" t="s">
        <v>87</v>
      </c>
      <c r="H26" s="148" t="s">
        <v>87</v>
      </c>
      <c r="I26" s="143"/>
      <c r="J26" s="143"/>
      <c r="K26" s="38" t="s">
        <v>109</v>
      </c>
      <c r="L26" s="146" t="s">
        <v>87</v>
      </c>
      <c r="M26" s="147" t="s">
        <v>87</v>
      </c>
      <c r="N26" s="148" t="s">
        <v>88</v>
      </c>
      <c r="O26" s="72" t="s">
        <v>87</v>
      </c>
      <c r="P26" s="73" t="s">
        <v>87</v>
      </c>
      <c r="Q26" s="73" t="s">
        <v>87</v>
      </c>
      <c r="R26" s="74" t="s">
        <v>87</v>
      </c>
      <c r="S26" s="143"/>
      <c r="T26" s="143"/>
    </row>
    <row r="27" spans="1:20" ht="15.75" thickBot="1" x14ac:dyDescent="0.3">
      <c r="A27" s="36" t="s">
        <v>15</v>
      </c>
      <c r="B27" s="43" t="s">
        <v>87</v>
      </c>
      <c r="C27" s="44" t="s">
        <v>87</v>
      </c>
      <c r="D27" s="45" t="s">
        <v>87</v>
      </c>
      <c r="E27" s="43" t="str">
        <f>Aragorn!E89</f>
        <v>N</v>
      </c>
      <c r="F27" s="44" t="str">
        <f>Aragorn!F89</f>
        <v>L</v>
      </c>
      <c r="G27" s="44" t="str">
        <f>Aragorn!G89</f>
        <v>L</v>
      </c>
      <c r="H27" s="45" t="str">
        <f>Aragorn!H89</f>
        <v>L</v>
      </c>
      <c r="I27" s="143"/>
      <c r="J27" s="143"/>
      <c r="K27" s="36" t="s">
        <v>15</v>
      </c>
      <c r="L27" s="43" t="s">
        <v>87</v>
      </c>
      <c r="M27" s="44" t="s">
        <v>87</v>
      </c>
      <c r="N27" s="45" t="s">
        <v>87</v>
      </c>
      <c r="O27" s="43" t="s">
        <v>86</v>
      </c>
      <c r="P27" s="44" t="s">
        <v>87</v>
      </c>
      <c r="Q27" s="44" t="s">
        <v>87</v>
      </c>
      <c r="R27" s="45" t="s">
        <v>87</v>
      </c>
      <c r="S27" s="143"/>
      <c r="T27" s="143"/>
    </row>
    <row r="28" spans="1:20" ht="15.75" thickBot="1" x14ac:dyDescent="0.3">
      <c r="A28" s="39" t="s">
        <v>16</v>
      </c>
      <c r="B28" s="49" t="s">
        <v>87</v>
      </c>
      <c r="C28" s="50" t="s">
        <v>87</v>
      </c>
      <c r="D28" s="51" t="s">
        <v>87</v>
      </c>
      <c r="E28" s="49" t="str">
        <f>Aragorn!E90</f>
        <v>U</v>
      </c>
      <c r="F28" s="50" t="str">
        <f>Aragorn!F90</f>
        <v>L</v>
      </c>
      <c r="G28" s="50" t="str">
        <f>Aragorn!G90</f>
        <v>L</v>
      </c>
      <c r="H28" s="51" t="str">
        <f>Aragorn!H90</f>
        <v>L</v>
      </c>
      <c r="I28" s="143"/>
      <c r="J28" s="143"/>
      <c r="K28" s="39" t="s">
        <v>16</v>
      </c>
      <c r="L28" s="43" t="s">
        <v>87</v>
      </c>
      <c r="M28" s="44" t="s">
        <v>87</v>
      </c>
      <c r="N28" s="45" t="s">
        <v>87</v>
      </c>
      <c r="O28" s="49" t="s">
        <v>86</v>
      </c>
      <c r="P28" s="50" t="s">
        <v>86</v>
      </c>
      <c r="Q28" s="50" t="s">
        <v>86</v>
      </c>
      <c r="R28" s="51" t="s">
        <v>87</v>
      </c>
      <c r="S28" s="143"/>
      <c r="T28" s="143"/>
    </row>
    <row r="29" spans="1:20" ht="15.75" thickBot="1" x14ac:dyDescent="0.3">
      <c r="A29" s="38" t="s">
        <v>17</v>
      </c>
      <c r="B29" s="49" t="s">
        <v>87</v>
      </c>
      <c r="C29" s="50" t="s">
        <v>87</v>
      </c>
      <c r="D29" s="51" t="s">
        <v>87</v>
      </c>
      <c r="E29" s="46" t="str">
        <f>Aragorn!E91</f>
        <v>U</v>
      </c>
      <c r="F29" s="47" t="str">
        <f>Aragorn!F91</f>
        <v>N</v>
      </c>
      <c r="G29" s="47" t="str">
        <f>Aragorn!G91</f>
        <v>U</v>
      </c>
      <c r="H29" s="48" t="str">
        <f>Aragorn!H91</f>
        <v>L</v>
      </c>
      <c r="I29" s="143"/>
      <c r="J29" s="143"/>
      <c r="K29" s="38" t="s">
        <v>17</v>
      </c>
      <c r="L29" s="43" t="s">
        <v>87</v>
      </c>
      <c r="M29" s="44" t="s">
        <v>87</v>
      </c>
      <c r="N29" s="45" t="s">
        <v>87</v>
      </c>
      <c r="O29" s="46" t="s">
        <v>88</v>
      </c>
      <c r="P29" s="47" t="s">
        <v>86</v>
      </c>
      <c r="Q29" s="47" t="s">
        <v>88</v>
      </c>
      <c r="R29" s="48" t="s">
        <v>86</v>
      </c>
      <c r="S29" s="143"/>
      <c r="T29" s="143"/>
    </row>
    <row r="30" spans="1:20" ht="15.75" thickBot="1" x14ac:dyDescent="0.3">
      <c r="A30" s="40" t="s">
        <v>18</v>
      </c>
      <c r="B30" s="49" t="s">
        <v>87</v>
      </c>
      <c r="C30" s="50" t="s">
        <v>87</v>
      </c>
      <c r="D30" s="51" t="s">
        <v>87</v>
      </c>
      <c r="E30" s="43" t="str">
        <f>Aragorn!E92</f>
        <v>N</v>
      </c>
      <c r="F30" s="44" t="str">
        <f>Aragorn!F92</f>
        <v>N</v>
      </c>
      <c r="G30" s="44" t="str">
        <f>Aragorn!G92</f>
        <v>L</v>
      </c>
      <c r="H30" s="45" t="str">
        <f>Aragorn!H92</f>
        <v>L</v>
      </c>
      <c r="I30" s="143"/>
      <c r="J30" s="143"/>
      <c r="K30" s="40" t="s">
        <v>18</v>
      </c>
      <c r="L30" s="43" t="s">
        <v>87</v>
      </c>
      <c r="M30" s="44" t="s">
        <v>87</v>
      </c>
      <c r="N30" s="45" t="s">
        <v>87</v>
      </c>
      <c r="O30" s="43" t="s">
        <v>86</v>
      </c>
      <c r="P30" s="44" t="s">
        <v>88</v>
      </c>
      <c r="Q30" s="44" t="s">
        <v>86</v>
      </c>
      <c r="R30" s="45" t="s">
        <v>87</v>
      </c>
      <c r="S30" s="143"/>
      <c r="T30" s="143"/>
    </row>
    <row r="31" spans="1:20" ht="15.75" thickBot="1" x14ac:dyDescent="0.3">
      <c r="A31" s="37" t="s">
        <v>19</v>
      </c>
      <c r="B31" s="49" t="s">
        <v>87</v>
      </c>
      <c r="C31" s="50" t="s">
        <v>87</v>
      </c>
      <c r="D31" s="51" t="s">
        <v>87</v>
      </c>
      <c r="E31" s="49" t="str">
        <f>Aragorn!E93</f>
        <v>U</v>
      </c>
      <c r="F31" s="50" t="str">
        <f>Aragorn!F93</f>
        <v>L</v>
      </c>
      <c r="G31" s="50" t="str">
        <f>Aragorn!G93</f>
        <v>L</v>
      </c>
      <c r="H31" s="51" t="str">
        <f>Aragorn!H93</f>
        <v>L</v>
      </c>
      <c r="I31" s="143"/>
      <c r="J31" s="143"/>
      <c r="K31" s="37" t="s">
        <v>19</v>
      </c>
      <c r="L31" s="43" t="s">
        <v>87</v>
      </c>
      <c r="M31" s="44" t="s">
        <v>87</v>
      </c>
      <c r="N31" s="45" t="s">
        <v>87</v>
      </c>
      <c r="O31" s="49" t="s">
        <v>88</v>
      </c>
      <c r="P31" s="50" t="s">
        <v>87</v>
      </c>
      <c r="Q31" s="50" t="s">
        <v>87</v>
      </c>
      <c r="R31" s="51" t="s">
        <v>87</v>
      </c>
      <c r="S31" s="143"/>
      <c r="T31" s="143"/>
    </row>
    <row r="32" spans="1:20" ht="15.75" thickBot="1" x14ac:dyDescent="0.3">
      <c r="A32" s="41" t="s">
        <v>20</v>
      </c>
      <c r="B32" s="49" t="s">
        <v>87</v>
      </c>
      <c r="C32" s="50" t="s">
        <v>87</v>
      </c>
      <c r="D32" s="51" t="s">
        <v>87</v>
      </c>
      <c r="E32" s="46" t="str">
        <f>Aragorn!E94</f>
        <v>U</v>
      </c>
      <c r="F32" s="47" t="str">
        <f>Aragorn!F94</f>
        <v>N</v>
      </c>
      <c r="G32" s="47" t="str">
        <f>Aragorn!G94</f>
        <v>U</v>
      </c>
      <c r="H32" s="48" t="str">
        <f>Aragorn!H94</f>
        <v>L</v>
      </c>
      <c r="I32" s="143"/>
      <c r="J32" s="143"/>
      <c r="K32" s="41" t="s">
        <v>20</v>
      </c>
      <c r="L32" s="43" t="s">
        <v>87</v>
      </c>
      <c r="M32" s="44" t="s">
        <v>87</v>
      </c>
      <c r="N32" s="45" t="s">
        <v>87</v>
      </c>
      <c r="O32" s="46" t="s">
        <v>88</v>
      </c>
      <c r="P32" s="47" t="s">
        <v>86</v>
      </c>
      <c r="Q32" s="47" t="s">
        <v>88</v>
      </c>
      <c r="R32" s="48" t="s">
        <v>86</v>
      </c>
      <c r="S32" s="143"/>
      <c r="T32" s="143"/>
    </row>
    <row r="33" spans="1:20" ht="15.75" thickBot="1" x14ac:dyDescent="0.3">
      <c r="A33" s="5" t="s">
        <v>21</v>
      </c>
      <c r="B33" s="46" t="s">
        <v>87</v>
      </c>
      <c r="C33" s="47" t="s">
        <v>87</v>
      </c>
      <c r="D33" s="48" t="s">
        <v>87</v>
      </c>
      <c r="E33" s="52" t="str">
        <f>Aragorn!E95</f>
        <v>U</v>
      </c>
      <c r="F33" s="53" t="str">
        <f>Aragorn!F95</f>
        <v>U</v>
      </c>
      <c r="G33" s="53" t="str">
        <f>Aragorn!G95</f>
        <v>N</v>
      </c>
      <c r="H33" s="54" t="str">
        <f>Aragorn!H95</f>
        <v>N</v>
      </c>
      <c r="I33" s="143"/>
      <c r="J33" s="143"/>
      <c r="K33" s="5" t="s">
        <v>21</v>
      </c>
      <c r="L33" s="52" t="s">
        <v>87</v>
      </c>
      <c r="M33" s="53" t="s">
        <v>87</v>
      </c>
      <c r="N33" s="54" t="s">
        <v>87</v>
      </c>
      <c r="O33" s="52" t="s">
        <v>88</v>
      </c>
      <c r="P33" s="53" t="s">
        <v>88</v>
      </c>
      <c r="Q33" s="53" t="s">
        <v>86</v>
      </c>
      <c r="R33" s="54" t="s">
        <v>88</v>
      </c>
      <c r="S33" s="143"/>
      <c r="T33" s="143"/>
    </row>
    <row r="34" spans="1:20" x14ac:dyDescent="0.25">
      <c r="A34" s="143"/>
      <c r="B34" s="143"/>
      <c r="C34" s="143"/>
      <c r="D34" s="143"/>
      <c r="E34" s="143"/>
      <c r="F34" s="143"/>
      <c r="G34" s="143"/>
      <c r="H34" s="143"/>
      <c r="I34" s="143"/>
      <c r="J34" s="143"/>
      <c r="K34" s="143"/>
      <c r="L34" s="143"/>
      <c r="M34" s="143"/>
      <c r="N34" s="143"/>
      <c r="O34" s="143"/>
      <c r="P34" s="143"/>
      <c r="Q34" s="143"/>
      <c r="R34" s="143"/>
      <c r="S34" s="143"/>
      <c r="T34" s="143"/>
    </row>
    <row r="35" spans="1:20" x14ac:dyDescent="0.25">
      <c r="A35" s="143"/>
      <c r="B35" s="143"/>
      <c r="C35" s="143"/>
      <c r="D35" s="143"/>
      <c r="E35" s="143"/>
      <c r="F35" s="143"/>
      <c r="G35" s="143"/>
      <c r="H35" s="143"/>
      <c r="I35" s="143"/>
      <c r="J35" s="143"/>
      <c r="K35" s="143"/>
      <c r="L35" s="143"/>
      <c r="M35" s="143"/>
      <c r="N35" s="143"/>
      <c r="O35" s="143"/>
      <c r="P35" s="143"/>
      <c r="Q35" s="143"/>
      <c r="R35" s="143"/>
      <c r="S35" s="143"/>
      <c r="T35" s="143"/>
    </row>
    <row r="36" spans="1:20" x14ac:dyDescent="0.25">
      <c r="A36" s="143"/>
      <c r="B36" s="143"/>
      <c r="C36" s="143"/>
      <c r="D36" s="143"/>
      <c r="E36" s="143"/>
      <c r="F36" s="143"/>
      <c r="G36" s="143"/>
      <c r="H36" s="143"/>
      <c r="I36" s="143"/>
      <c r="J36" s="143"/>
      <c r="K36" s="143"/>
      <c r="L36" s="143"/>
      <c r="M36" s="143"/>
      <c r="N36" s="143"/>
      <c r="O36" s="143"/>
      <c r="P36" s="143"/>
      <c r="Q36" s="143"/>
      <c r="R36" s="143"/>
      <c r="S36" s="143"/>
      <c r="T36" s="143"/>
    </row>
  </sheetData>
  <mergeCells count="16">
    <mergeCell ref="A19:R19"/>
    <mergeCell ref="F5:R5"/>
    <mergeCell ref="A7:R7"/>
    <mergeCell ref="A8:R8"/>
    <mergeCell ref="A11:R11"/>
    <mergeCell ref="A12:R12"/>
    <mergeCell ref="A10:R10"/>
    <mergeCell ref="K22:R22"/>
    <mergeCell ref="A17:R17"/>
    <mergeCell ref="A18:R18"/>
    <mergeCell ref="A15:R15"/>
    <mergeCell ref="A14:R14"/>
    <mergeCell ref="A5:E5"/>
    <mergeCell ref="A22:H22"/>
    <mergeCell ref="A3:O3"/>
    <mergeCell ref="A4:O4"/>
  </mergeCells>
  <conditionalFormatting sqref="B24:H3333">
    <cfRule type="cellIs" dxfId="51" priority="6" operator="equal">
      <formula>"N"</formula>
    </cfRule>
  </conditionalFormatting>
  <conditionalFormatting sqref="L24:R33">
    <cfRule type="cellIs" dxfId="50" priority="7" operator="equal">
      <formula>"U"</formula>
    </cfRule>
    <cfRule type="cellIs" dxfId="49" priority="9" operator="equal">
      <formula>"N"</formula>
    </cfRule>
  </conditionalFormatting>
  <conditionalFormatting sqref="L24:R333">
    <cfRule type="cellIs" dxfId="48" priority="8" operator="equal">
      <formula>"L"</formula>
    </cfRule>
  </conditionalFormatting>
  <conditionalFormatting sqref="B24:D26">
    <cfRule type="cellIs" dxfId="47" priority="1" operator="equal">
      <formula>"U"</formula>
    </cfRule>
    <cfRule type="cellIs" dxfId="46" priority="3" operator="equal">
      <formula>"N"</formula>
    </cfRule>
  </conditionalFormatting>
  <conditionalFormatting sqref="B24:D26">
    <cfRule type="cellIs" dxfId="45" priority="2" operator="equal">
      <formula>"L"</formula>
    </cfRule>
  </conditionalFormatting>
  <conditionalFormatting sqref="B24:H33">
    <cfRule type="cellIs" dxfId="44" priority="4" operator="equal">
      <formula>"U"</formula>
    </cfRule>
    <cfRule type="cellIs" dxfId="43" priority="5" operator="equal">
      <formula>"L"</formula>
    </cfRule>
  </conditionalFormatting>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9"/>
  <sheetViews>
    <sheetView topLeftCell="A3" workbookViewId="0">
      <selection activeCell="M90" sqref="M90"/>
    </sheetView>
  </sheetViews>
  <sheetFormatPr defaultRowHeight="15" x14ac:dyDescent="0.25"/>
  <cols>
    <col min="1" max="1" width="20" bestFit="1" customWidth="1"/>
    <col min="6" max="6" width="15.85546875" bestFit="1" customWidth="1"/>
    <col min="7" max="7" width="13.140625" bestFit="1" customWidth="1"/>
    <col min="8" max="8" width="13.140625" customWidth="1"/>
    <col min="9" max="9" width="15.5703125" bestFit="1" customWidth="1"/>
    <col min="10" max="10" width="10.5703125" bestFit="1" customWidth="1"/>
    <col min="11" max="11" width="15.42578125" bestFit="1" customWidth="1"/>
  </cols>
  <sheetData>
    <row r="1" spans="1:18" ht="15.75" thickBot="1" x14ac:dyDescent="0.3">
      <c r="A1" s="82" t="s">
        <v>42</v>
      </c>
      <c r="B1" s="83"/>
      <c r="C1" s="83"/>
      <c r="D1" s="84"/>
      <c r="E1" s="143"/>
      <c r="F1" s="82" t="s">
        <v>23</v>
      </c>
      <c r="G1" s="84"/>
      <c r="H1" s="143"/>
      <c r="I1" s="82" t="s">
        <v>24</v>
      </c>
      <c r="J1" s="83"/>
      <c r="K1" s="84"/>
      <c r="L1" s="143"/>
      <c r="M1" s="143"/>
      <c r="N1" s="143"/>
      <c r="O1" s="143"/>
      <c r="P1" s="143"/>
      <c r="Q1" s="143"/>
      <c r="R1" s="143"/>
    </row>
    <row r="2" spans="1:18" ht="15.75" thickBot="1" x14ac:dyDescent="0.3">
      <c r="A2" s="9"/>
      <c r="B2" s="10" t="s">
        <v>0</v>
      </c>
      <c r="C2" s="10" t="s">
        <v>1</v>
      </c>
      <c r="D2" s="11" t="s">
        <v>2</v>
      </c>
      <c r="E2" s="143"/>
      <c r="F2" s="2"/>
      <c r="G2" s="3" t="s">
        <v>13</v>
      </c>
      <c r="H2" s="143"/>
      <c r="I2" s="2"/>
      <c r="J2" s="6" t="s">
        <v>14</v>
      </c>
      <c r="K2" s="3" t="s">
        <v>22</v>
      </c>
      <c r="L2" s="143"/>
      <c r="M2" s="143"/>
      <c r="N2" s="143"/>
      <c r="O2" s="143"/>
      <c r="P2" s="143"/>
      <c r="Q2" s="143"/>
      <c r="R2" s="143"/>
    </row>
    <row r="3" spans="1:18" x14ac:dyDescent="0.25">
      <c r="A3" s="12" t="s">
        <v>5</v>
      </c>
      <c r="B3" s="69">
        <v>8</v>
      </c>
      <c r="C3" s="69">
        <v>7</v>
      </c>
      <c r="D3" s="70">
        <v>10</v>
      </c>
      <c r="E3" s="143"/>
      <c r="F3" s="9" t="s">
        <v>15</v>
      </c>
      <c r="G3" s="45">
        <f>B14</f>
        <v>300</v>
      </c>
      <c r="H3" s="143"/>
      <c r="I3" s="9" t="s">
        <v>15</v>
      </c>
      <c r="J3" s="10">
        <f>SUM(B3:B5)</f>
        <v>21</v>
      </c>
      <c r="K3" s="11">
        <f>B3</f>
        <v>8</v>
      </c>
      <c r="L3" s="143"/>
      <c r="M3" s="143"/>
      <c r="N3" s="143"/>
      <c r="O3" s="143"/>
      <c r="P3" s="143"/>
      <c r="Q3" s="143"/>
      <c r="R3" s="143"/>
    </row>
    <row r="4" spans="1:18" x14ac:dyDescent="0.25">
      <c r="A4" s="14" t="s">
        <v>3</v>
      </c>
      <c r="B4" s="69">
        <v>5</v>
      </c>
      <c r="C4" s="69">
        <v>5</v>
      </c>
      <c r="D4" s="70">
        <v>5</v>
      </c>
      <c r="E4" s="143"/>
      <c r="F4" s="12" t="s">
        <v>16</v>
      </c>
      <c r="G4" s="51">
        <f>G3+B15</f>
        <v>500</v>
      </c>
      <c r="H4" s="143"/>
      <c r="I4" s="12" t="s">
        <v>16</v>
      </c>
      <c r="J4" s="7">
        <f>J3+SUM(B7:B8)-B5</f>
        <v>26</v>
      </c>
      <c r="K4" s="13">
        <f>SUM(B3:B4)</f>
        <v>13</v>
      </c>
      <c r="L4" s="143"/>
      <c r="M4" s="143"/>
      <c r="N4" s="143"/>
      <c r="O4" s="143"/>
      <c r="P4" s="143"/>
      <c r="Q4" s="143"/>
      <c r="R4" s="143"/>
    </row>
    <row r="5" spans="1:18" ht="15.75" thickBot="1" x14ac:dyDescent="0.3">
      <c r="A5" s="12" t="s">
        <v>4</v>
      </c>
      <c r="B5" s="69">
        <v>8</v>
      </c>
      <c r="C5" s="69">
        <v>8</v>
      </c>
      <c r="D5" s="70">
        <v>10</v>
      </c>
      <c r="E5" s="143"/>
      <c r="F5" s="16" t="s">
        <v>17</v>
      </c>
      <c r="G5" s="48">
        <f>G4+B16</f>
        <v>900</v>
      </c>
      <c r="H5" s="143"/>
      <c r="I5" s="16" t="s">
        <v>17</v>
      </c>
      <c r="J5" s="17">
        <f>J4+SUM(B10:B11)-B8</f>
        <v>24</v>
      </c>
      <c r="K5" s="18">
        <f>J4+SUM(B10:B10)-B8</f>
        <v>20</v>
      </c>
      <c r="L5" s="143"/>
      <c r="M5" s="143"/>
      <c r="N5" s="143"/>
      <c r="O5" s="143"/>
      <c r="P5" s="143"/>
      <c r="Q5" s="143"/>
      <c r="R5" s="143"/>
    </row>
    <row r="6" spans="1:18" x14ac:dyDescent="0.25">
      <c r="A6" s="12"/>
      <c r="B6" s="64"/>
      <c r="C6" s="64"/>
      <c r="D6" s="65"/>
      <c r="E6" s="143"/>
      <c r="F6" s="9" t="s">
        <v>18</v>
      </c>
      <c r="G6" s="45">
        <f>C14</f>
        <v>400</v>
      </c>
      <c r="H6" s="143"/>
      <c r="I6" s="9" t="s">
        <v>18</v>
      </c>
      <c r="J6" s="10">
        <f>SUM(C3:C5)</f>
        <v>20</v>
      </c>
      <c r="K6" s="11">
        <f>SUM(C3:C4)</f>
        <v>12</v>
      </c>
      <c r="L6" s="143"/>
      <c r="M6" s="143"/>
      <c r="N6" s="143"/>
      <c r="O6" s="143"/>
      <c r="P6" s="143"/>
      <c r="Q6" s="143"/>
      <c r="R6" s="143"/>
    </row>
    <row r="7" spans="1:18" x14ac:dyDescent="0.25">
      <c r="A7" s="14" t="s">
        <v>7</v>
      </c>
      <c r="B7" s="69">
        <v>4</v>
      </c>
      <c r="C7" s="69">
        <v>4</v>
      </c>
      <c r="D7" s="26">
        <v>0</v>
      </c>
      <c r="E7" s="143"/>
      <c r="F7" s="12" t="s">
        <v>19</v>
      </c>
      <c r="G7" s="51">
        <f>G6+C15</f>
        <v>550</v>
      </c>
      <c r="H7" s="143"/>
      <c r="I7" s="12" t="s">
        <v>19</v>
      </c>
      <c r="J7" s="7">
        <f>J6+SUM(C7:C8)-C5</f>
        <v>20</v>
      </c>
      <c r="K7" s="13">
        <f>J6+SUM(C7:C7)-C5</f>
        <v>16</v>
      </c>
      <c r="L7" s="143"/>
      <c r="M7" s="143"/>
      <c r="N7" s="143"/>
      <c r="O7" s="143"/>
      <c r="P7" s="143"/>
      <c r="Q7" s="143"/>
      <c r="R7" s="143"/>
    </row>
    <row r="8" spans="1:18" ht="15.75" thickBot="1" x14ac:dyDescent="0.3">
      <c r="A8" s="12" t="s">
        <v>8</v>
      </c>
      <c r="B8" s="69">
        <v>9</v>
      </c>
      <c r="C8" s="69">
        <v>4</v>
      </c>
      <c r="D8" s="26">
        <v>0</v>
      </c>
      <c r="E8" s="143"/>
      <c r="F8" s="16" t="s">
        <v>20</v>
      </c>
      <c r="G8" s="48">
        <f>G7+C16</f>
        <v>1050</v>
      </c>
      <c r="H8" s="143"/>
      <c r="I8" s="16" t="s">
        <v>20</v>
      </c>
      <c r="J8" s="17">
        <f>J7+SUM(C10:C11)-C8</f>
        <v>28</v>
      </c>
      <c r="K8" s="18">
        <f>J7+SUM(C10:C10)-C8</f>
        <v>20</v>
      </c>
      <c r="L8" s="143"/>
      <c r="M8" s="143"/>
      <c r="N8" s="143"/>
      <c r="O8" s="143"/>
      <c r="P8" s="143"/>
      <c r="Q8" s="143"/>
      <c r="R8" s="143"/>
    </row>
    <row r="9" spans="1:18" ht="15.75" thickBot="1" x14ac:dyDescent="0.3">
      <c r="A9" s="14"/>
      <c r="B9" s="8"/>
      <c r="C9" s="8"/>
      <c r="D9" s="15"/>
      <c r="E9" s="143"/>
      <c r="F9" s="19" t="s">
        <v>21</v>
      </c>
      <c r="G9" s="35">
        <f>D14</f>
        <v>700</v>
      </c>
      <c r="H9" s="143"/>
      <c r="I9" s="19" t="s">
        <v>21</v>
      </c>
      <c r="J9" s="20">
        <f>SUM(D3:D5)</f>
        <v>25</v>
      </c>
      <c r="K9" s="21">
        <f>SUM(D3:D4)</f>
        <v>15</v>
      </c>
      <c r="L9" s="143"/>
      <c r="M9" s="143"/>
      <c r="N9" s="143"/>
      <c r="O9" s="143"/>
      <c r="P9" s="143"/>
      <c r="Q9" s="143"/>
      <c r="R9" s="143"/>
    </row>
    <row r="10" spans="1:18" ht="15.75" thickBot="1" x14ac:dyDescent="0.3">
      <c r="A10" s="12" t="s">
        <v>10</v>
      </c>
      <c r="B10" s="69">
        <v>3</v>
      </c>
      <c r="C10" s="69">
        <v>4</v>
      </c>
      <c r="D10" s="26">
        <v>0</v>
      </c>
      <c r="E10" s="143"/>
      <c r="F10" s="143"/>
      <c r="G10" s="143"/>
      <c r="H10" s="143"/>
      <c r="I10" s="143"/>
      <c r="J10" s="143"/>
      <c r="K10" s="143"/>
      <c r="L10" s="143"/>
      <c r="M10" s="143"/>
      <c r="N10" s="143"/>
      <c r="O10" s="143"/>
      <c r="P10" s="143"/>
      <c r="Q10" s="143"/>
      <c r="R10" s="143"/>
    </row>
    <row r="11" spans="1:18" ht="15.75" thickBot="1" x14ac:dyDescent="0.3">
      <c r="A11" s="14" t="s">
        <v>11</v>
      </c>
      <c r="B11" s="71">
        <v>4</v>
      </c>
      <c r="C11" s="71">
        <v>8</v>
      </c>
      <c r="D11" s="27">
        <v>0</v>
      </c>
      <c r="E11" s="143"/>
      <c r="F11" s="85" t="s">
        <v>25</v>
      </c>
      <c r="G11" s="85"/>
      <c r="H11" s="143"/>
      <c r="I11" s="82" t="s">
        <v>26</v>
      </c>
      <c r="J11" s="83"/>
      <c r="K11" s="84"/>
      <c r="L11" s="143"/>
      <c r="M11" s="143"/>
      <c r="N11" s="143"/>
      <c r="O11" s="143"/>
      <c r="P11" s="143"/>
      <c r="Q11" s="143"/>
      <c r="R11" s="143"/>
    </row>
    <row r="12" spans="1:18" ht="15.75" thickBot="1" x14ac:dyDescent="0.3">
      <c r="A12" s="2"/>
      <c r="B12" s="6"/>
      <c r="C12" s="6"/>
      <c r="D12" s="3"/>
      <c r="E12" s="143"/>
      <c r="F12" s="1" t="s">
        <v>36</v>
      </c>
      <c r="G12" s="56">
        <f>AVERAGE(B14:D14)</f>
        <v>466.66666666666669</v>
      </c>
      <c r="H12" s="143"/>
      <c r="I12" s="9" t="s">
        <v>27</v>
      </c>
      <c r="J12" s="86">
        <f>AVERAGE(J3,J6,J9)</f>
        <v>22</v>
      </c>
      <c r="K12" s="87"/>
      <c r="L12" s="143"/>
      <c r="M12" s="143"/>
      <c r="N12" s="143"/>
      <c r="O12" s="143"/>
      <c r="P12" s="143"/>
      <c r="Q12" s="143"/>
      <c r="R12" s="143"/>
    </row>
    <row r="13" spans="1:18" ht="15.75" thickBot="1" x14ac:dyDescent="0.3">
      <c r="A13" s="66" t="s">
        <v>43</v>
      </c>
      <c r="B13" s="67"/>
      <c r="C13" s="67"/>
      <c r="D13" s="68"/>
      <c r="E13" s="143"/>
      <c r="F13" s="37" t="s">
        <v>37</v>
      </c>
      <c r="G13" s="57">
        <f>AVERAGE(B15:C15)</f>
        <v>175</v>
      </c>
      <c r="H13" s="143"/>
      <c r="I13" s="12" t="s">
        <v>28</v>
      </c>
      <c r="J13" s="88">
        <f>AVERAGE(J4,J7)</f>
        <v>23</v>
      </c>
      <c r="K13" s="89"/>
      <c r="L13" s="143"/>
      <c r="M13" s="143"/>
      <c r="N13" s="143"/>
      <c r="O13" s="143"/>
      <c r="P13" s="143"/>
      <c r="Q13" s="143"/>
      <c r="R13" s="143"/>
    </row>
    <row r="14" spans="1:18" ht="15.75" thickBot="1" x14ac:dyDescent="0.3">
      <c r="A14" s="22" t="s">
        <v>6</v>
      </c>
      <c r="B14" s="24">
        <v>300</v>
      </c>
      <c r="C14" s="24">
        <v>400</v>
      </c>
      <c r="D14" s="25">
        <v>700</v>
      </c>
      <c r="E14" s="143"/>
      <c r="F14" s="4" t="s">
        <v>38</v>
      </c>
      <c r="G14" s="58">
        <f>AVERAGE(B16:C16)</f>
        <v>450</v>
      </c>
      <c r="H14" s="143"/>
      <c r="I14" s="16" t="s">
        <v>29</v>
      </c>
      <c r="J14" s="90">
        <f>AVERAGE(J5,J8)</f>
        <v>26</v>
      </c>
      <c r="K14" s="91"/>
      <c r="L14" s="143"/>
      <c r="M14" s="143"/>
      <c r="N14" s="143"/>
      <c r="O14" s="143"/>
      <c r="P14" s="143"/>
      <c r="Q14" s="143"/>
      <c r="R14" s="143"/>
    </row>
    <row r="15" spans="1:18" x14ac:dyDescent="0.25">
      <c r="A15" s="14" t="s">
        <v>9</v>
      </c>
      <c r="B15" s="69">
        <v>200</v>
      </c>
      <c r="C15" s="69">
        <v>150</v>
      </c>
      <c r="D15" s="28">
        <v>0</v>
      </c>
      <c r="E15" s="143"/>
      <c r="F15" s="36" t="s">
        <v>39</v>
      </c>
      <c r="G15" s="56">
        <f>AVERAGE(B14:C16,D14)</f>
        <v>378.57142857142856</v>
      </c>
      <c r="H15" s="143"/>
      <c r="I15" s="9" t="s">
        <v>30</v>
      </c>
      <c r="J15" s="86">
        <f>AVERAGE(K3,K6,K9,)</f>
        <v>8.75</v>
      </c>
      <c r="K15" s="87"/>
      <c r="L15" s="143"/>
      <c r="M15" s="143"/>
      <c r="N15" s="143"/>
      <c r="O15" s="143"/>
      <c r="P15" s="143"/>
      <c r="Q15" s="143"/>
      <c r="R15" s="143"/>
    </row>
    <row r="16" spans="1:18" ht="15.75" thickBot="1" x14ac:dyDescent="0.3">
      <c r="A16" s="16" t="s">
        <v>12</v>
      </c>
      <c r="B16" s="71">
        <v>400</v>
      </c>
      <c r="C16" s="71">
        <v>500</v>
      </c>
      <c r="D16" s="29">
        <v>0</v>
      </c>
      <c r="E16" s="143"/>
      <c r="F16" s="4" t="s">
        <v>40</v>
      </c>
      <c r="G16" s="58">
        <f>AVERAGE(G5,G8:G9)</f>
        <v>883.33333333333337</v>
      </c>
      <c r="H16" s="143"/>
      <c r="I16" s="12" t="s">
        <v>31</v>
      </c>
      <c r="J16" s="88">
        <f>AVERAGE(K4,K7)</f>
        <v>14.5</v>
      </c>
      <c r="K16" s="89"/>
      <c r="L16" s="143"/>
      <c r="M16" s="143"/>
      <c r="N16" s="143"/>
      <c r="O16" s="143"/>
      <c r="P16" s="143"/>
      <c r="Q16" s="143"/>
      <c r="R16" s="143"/>
    </row>
    <row r="17" spans="1:18" ht="15.75" thickBot="1" x14ac:dyDescent="0.3">
      <c r="A17" s="143"/>
      <c r="B17" s="143"/>
      <c r="C17" s="143"/>
      <c r="D17" s="143"/>
      <c r="E17" s="143"/>
      <c r="F17" s="143"/>
      <c r="G17" s="143"/>
      <c r="H17" s="143"/>
      <c r="I17" s="16" t="s">
        <v>32</v>
      </c>
      <c r="J17" s="90">
        <f>AVERAGE(K5,K8)</f>
        <v>20</v>
      </c>
      <c r="K17" s="91"/>
      <c r="L17" s="143"/>
      <c r="M17" s="143"/>
      <c r="N17" s="143"/>
      <c r="O17" s="143"/>
      <c r="P17" s="143"/>
      <c r="Q17" s="143"/>
      <c r="R17" s="143"/>
    </row>
    <row r="18" spans="1:18" ht="15.75" thickBot="1" x14ac:dyDescent="0.3">
      <c r="A18" s="82" t="s">
        <v>41</v>
      </c>
      <c r="B18" s="83"/>
      <c r="C18" s="83"/>
      <c r="D18" s="84"/>
      <c r="E18" s="143"/>
      <c r="F18" s="82" t="s">
        <v>63</v>
      </c>
      <c r="G18" s="84"/>
      <c r="H18" s="143"/>
      <c r="I18" s="63" t="s">
        <v>33</v>
      </c>
      <c r="J18" s="92">
        <f>AVERAGE(B3:D3)</f>
        <v>8.3333333333333339</v>
      </c>
      <c r="K18" s="93"/>
      <c r="L18" s="143"/>
      <c r="M18" s="143"/>
      <c r="N18" s="143"/>
      <c r="O18" s="143"/>
      <c r="P18" s="143"/>
      <c r="Q18" s="143"/>
      <c r="R18" s="143"/>
    </row>
    <row r="19" spans="1:18" ht="15.75" thickBot="1" x14ac:dyDescent="0.3">
      <c r="A19" s="94">
        <v>1300</v>
      </c>
      <c r="B19" s="95"/>
      <c r="C19" s="95"/>
      <c r="D19" s="96"/>
      <c r="E19" s="143"/>
      <c r="F19" s="30" t="s">
        <v>44</v>
      </c>
      <c r="G19" s="31">
        <v>400</v>
      </c>
      <c r="H19" s="143"/>
      <c r="I19" s="12" t="s">
        <v>34</v>
      </c>
      <c r="J19" s="88">
        <f>AVERAGE(B4:D4,B7:D7,B10:D10)</f>
        <v>3.3333333333333335</v>
      </c>
      <c r="K19" s="89"/>
      <c r="L19" s="143"/>
      <c r="M19" s="143"/>
      <c r="N19" s="143"/>
      <c r="O19" s="143"/>
      <c r="P19" s="143"/>
      <c r="Q19" s="143"/>
      <c r="R19" s="143"/>
    </row>
    <row r="20" spans="1:18" ht="15.75" thickBot="1" x14ac:dyDescent="0.3">
      <c r="A20" s="143"/>
      <c r="B20" s="143"/>
      <c r="C20" s="143"/>
      <c r="D20" s="143"/>
      <c r="E20" s="143"/>
      <c r="F20" s="16" t="s">
        <v>45</v>
      </c>
      <c r="G20" s="23">
        <v>700</v>
      </c>
      <c r="H20" s="143"/>
      <c r="I20" s="16" t="s">
        <v>35</v>
      </c>
      <c r="J20" s="90">
        <f>AVERAGE(B5:D5,B8:D8,B11:D11)</f>
        <v>5.666666666666667</v>
      </c>
      <c r="K20" s="91"/>
      <c r="L20" s="143"/>
      <c r="M20" s="143"/>
      <c r="N20" s="143"/>
      <c r="O20" s="143"/>
      <c r="P20" s="143"/>
      <c r="Q20" s="143"/>
      <c r="R20" s="143"/>
    </row>
    <row r="21" spans="1:18" ht="15.75" thickBot="1" x14ac:dyDescent="0.3">
      <c r="A21" s="143"/>
      <c r="B21" s="143"/>
      <c r="C21" s="143"/>
      <c r="D21" s="143"/>
      <c r="E21" s="143"/>
      <c r="F21" s="143"/>
      <c r="G21" s="143"/>
      <c r="H21" s="143"/>
      <c r="I21" s="143"/>
      <c r="J21" s="143"/>
      <c r="K21" s="143"/>
      <c r="L21" s="143"/>
      <c r="M21" s="143"/>
      <c r="N21" s="143"/>
      <c r="O21" s="143"/>
      <c r="P21" s="143"/>
      <c r="Q21" s="143"/>
      <c r="R21" s="143"/>
    </row>
    <row r="22" spans="1:18" ht="15.75" thickBot="1" x14ac:dyDescent="0.3">
      <c r="A22" s="143"/>
      <c r="B22" s="143"/>
      <c r="C22" s="143"/>
      <c r="D22" s="143"/>
      <c r="E22" s="143"/>
      <c r="F22" s="143"/>
      <c r="G22" s="143"/>
      <c r="H22" s="143"/>
      <c r="I22" s="82" t="s">
        <v>62</v>
      </c>
      <c r="J22" s="83"/>
      <c r="K22" s="84"/>
      <c r="L22" s="143"/>
      <c r="M22" s="143"/>
      <c r="N22" s="143"/>
      <c r="O22" s="143"/>
      <c r="P22" s="143"/>
      <c r="Q22" s="143"/>
      <c r="R22" s="143"/>
    </row>
    <row r="23" spans="1:18" x14ac:dyDescent="0.25">
      <c r="A23" s="143"/>
      <c r="B23" s="143"/>
      <c r="C23" s="143"/>
      <c r="D23" s="143"/>
      <c r="E23" s="143"/>
      <c r="F23" s="143"/>
      <c r="G23" s="143"/>
      <c r="H23" s="143"/>
      <c r="I23" s="9" t="s">
        <v>47</v>
      </c>
      <c r="J23" s="97">
        <v>20</v>
      </c>
      <c r="K23" s="98"/>
      <c r="L23" s="143"/>
      <c r="M23" s="143"/>
      <c r="N23" s="143"/>
      <c r="O23" s="143"/>
      <c r="P23" s="143"/>
      <c r="Q23" s="143"/>
      <c r="R23" s="143"/>
    </row>
    <row r="24" spans="1:18" x14ac:dyDescent="0.25">
      <c r="A24" s="143"/>
      <c r="B24" s="143"/>
      <c r="C24" s="143"/>
      <c r="D24" s="143"/>
      <c r="E24" s="143"/>
      <c r="F24" s="143"/>
      <c r="G24" s="143"/>
      <c r="H24" s="143"/>
      <c r="I24" s="12" t="s">
        <v>48</v>
      </c>
      <c r="J24" s="99">
        <v>25</v>
      </c>
      <c r="K24" s="100"/>
      <c r="L24" s="143"/>
      <c r="M24" s="143"/>
      <c r="N24" s="143"/>
      <c r="O24" s="143"/>
      <c r="P24" s="143"/>
      <c r="Q24" s="143"/>
      <c r="R24" s="143"/>
    </row>
    <row r="25" spans="1:18" x14ac:dyDescent="0.25">
      <c r="A25" s="143"/>
      <c r="B25" s="143"/>
      <c r="C25" s="143"/>
      <c r="D25" s="143"/>
      <c r="E25" s="143"/>
      <c r="F25" s="143"/>
      <c r="G25" s="143"/>
      <c r="H25" s="143"/>
      <c r="I25" s="12" t="s">
        <v>46</v>
      </c>
      <c r="J25" s="99">
        <v>15</v>
      </c>
      <c r="K25" s="100"/>
      <c r="L25" s="143"/>
      <c r="M25" s="143"/>
      <c r="N25" s="143"/>
      <c r="O25" s="143"/>
      <c r="P25" s="143"/>
      <c r="Q25" s="143"/>
      <c r="R25" s="143"/>
    </row>
    <row r="26" spans="1:18" ht="15.75" thickBot="1" x14ac:dyDescent="0.3">
      <c r="A26" s="143"/>
      <c r="B26" s="143"/>
      <c r="C26" s="143"/>
      <c r="D26" s="143"/>
      <c r="E26" s="143"/>
      <c r="F26" s="143"/>
      <c r="G26" s="143"/>
      <c r="H26" s="143"/>
      <c r="I26" s="16" t="s">
        <v>49</v>
      </c>
      <c r="J26" s="101">
        <v>25</v>
      </c>
      <c r="K26" s="102"/>
      <c r="L26" s="143"/>
      <c r="M26" s="143"/>
      <c r="N26" s="143"/>
      <c r="O26" s="143"/>
      <c r="P26" s="143"/>
      <c r="Q26" s="143"/>
      <c r="R26" s="143"/>
    </row>
    <row r="27" spans="1:18" ht="15.75" thickBot="1" x14ac:dyDescent="0.3">
      <c r="A27" s="143"/>
      <c r="B27" s="143"/>
      <c r="C27" s="143"/>
      <c r="D27" s="143"/>
      <c r="E27" s="143"/>
      <c r="F27" s="143"/>
      <c r="G27" s="143"/>
      <c r="H27" s="143"/>
      <c r="J27" s="143"/>
      <c r="K27" s="143"/>
      <c r="L27" s="143"/>
      <c r="M27" s="143"/>
      <c r="N27" s="143"/>
      <c r="O27" s="143"/>
      <c r="P27" s="143"/>
      <c r="Q27" s="143"/>
      <c r="R27" s="143"/>
    </row>
    <row r="28" spans="1:18" ht="15.75" thickBot="1" x14ac:dyDescent="0.3">
      <c r="A28" s="82" t="s">
        <v>50</v>
      </c>
      <c r="B28" s="83"/>
      <c r="C28" s="83"/>
      <c r="D28" s="83"/>
      <c r="E28" s="84"/>
      <c r="G28" s="82" t="s">
        <v>66</v>
      </c>
      <c r="H28" s="83"/>
      <c r="I28" s="83"/>
      <c r="J28" s="83"/>
      <c r="K28" s="84"/>
      <c r="L28" s="143"/>
      <c r="M28" s="143"/>
      <c r="N28" s="143"/>
      <c r="O28" s="143"/>
      <c r="P28" s="143"/>
      <c r="Q28" s="143"/>
      <c r="R28" s="143"/>
    </row>
    <row r="29" spans="1:18" ht="15.75" thickBot="1" x14ac:dyDescent="0.3">
      <c r="A29" s="2"/>
      <c r="B29" s="19" t="s">
        <v>51</v>
      </c>
      <c r="C29" s="20" t="s">
        <v>52</v>
      </c>
      <c r="D29" s="20" t="s">
        <v>53</v>
      </c>
      <c r="E29" s="21" t="s">
        <v>54</v>
      </c>
      <c r="F29" s="143"/>
      <c r="G29" s="2"/>
      <c r="H29" s="19" t="s">
        <v>51</v>
      </c>
      <c r="I29" s="20" t="s">
        <v>52</v>
      </c>
      <c r="J29" s="20" t="s">
        <v>53</v>
      </c>
      <c r="K29" s="21" t="s">
        <v>54</v>
      </c>
      <c r="L29" s="143"/>
      <c r="M29" s="143"/>
      <c r="N29" s="143"/>
      <c r="O29" s="143"/>
      <c r="P29" s="143"/>
      <c r="Q29" s="143"/>
      <c r="R29" s="143"/>
    </row>
    <row r="30" spans="1:18" x14ac:dyDescent="0.25">
      <c r="A30" s="36" t="s">
        <v>15</v>
      </c>
      <c r="B30" s="43">
        <f>ROUNDUP(Orcs!$D$11/$B14,0)</f>
        <v>2</v>
      </c>
      <c r="C30" s="44">
        <f>ROUNDUP(Orcs!$G$11/$B14,0)</f>
        <v>3</v>
      </c>
      <c r="D30" s="44">
        <f>ROUNDUP(Orcs!$J$11/$B14,0)</f>
        <v>3</v>
      </c>
      <c r="E30" s="45">
        <f>ROUNDUP(Orcs!$M$11/$B14,0)</f>
        <v>4</v>
      </c>
      <c r="F30" s="143"/>
      <c r="G30" s="36" t="s">
        <v>15</v>
      </c>
      <c r="H30" s="43">
        <f>B30*$J3-$B$5</f>
        <v>34</v>
      </c>
      <c r="I30" s="44">
        <f>C30*$J3-$B$5</f>
        <v>55</v>
      </c>
      <c r="J30" s="44">
        <f t="shared" ref="J30:K30" si="0">D30*$J3-$B$5</f>
        <v>55</v>
      </c>
      <c r="K30" s="45">
        <f t="shared" si="0"/>
        <v>76</v>
      </c>
      <c r="L30" s="143"/>
      <c r="M30" s="143"/>
      <c r="N30" s="143"/>
      <c r="O30" s="143"/>
      <c r="P30" s="143"/>
      <c r="Q30" s="143"/>
      <c r="R30" s="143"/>
    </row>
    <row r="31" spans="1:18" x14ac:dyDescent="0.25">
      <c r="A31" s="39" t="s">
        <v>16</v>
      </c>
      <c r="B31" s="49">
        <f>ROUNDUP((Orcs!$D$11-$B14)/$B15,0)</f>
        <v>1</v>
      </c>
      <c r="C31" s="50">
        <f>ROUNDUP((Orcs!$G$11-B14)/$B15,0)</f>
        <v>2</v>
      </c>
      <c r="D31" s="50">
        <f>ROUNDUP((Orcs!$J$11-B14)/$B15,0)</f>
        <v>3</v>
      </c>
      <c r="E31" s="51">
        <f>ROUNDUP((Orcs!$M$11-$B14)/$B15,0)</f>
        <v>5</v>
      </c>
      <c r="F31" s="143"/>
      <c r="G31" s="39" t="s">
        <v>16</v>
      </c>
      <c r="H31" s="49">
        <f>B31*$J4-B8</f>
        <v>17</v>
      </c>
      <c r="I31" s="50">
        <f t="shared" ref="I31:K31" si="1">C31*$J4-C8</f>
        <v>48</v>
      </c>
      <c r="J31" s="50">
        <f t="shared" si="1"/>
        <v>78</v>
      </c>
      <c r="K31" s="51">
        <f t="shared" si="1"/>
        <v>130</v>
      </c>
      <c r="L31" s="143"/>
      <c r="M31" s="143"/>
      <c r="N31" s="143"/>
      <c r="O31" s="143"/>
      <c r="P31" s="143"/>
      <c r="Q31" s="143"/>
      <c r="R31" s="143"/>
    </row>
    <row r="32" spans="1:18" ht="15.75" thickBot="1" x14ac:dyDescent="0.3">
      <c r="A32" s="38" t="s">
        <v>17</v>
      </c>
      <c r="B32" s="46">
        <f>ROUNDUP((Orcs!$D$11-$B15-B14)/$B16,0)</f>
        <v>0</v>
      </c>
      <c r="C32" s="47">
        <f>ROUNDUP((Orcs!$G$11-B15-B14)/$B16,0)</f>
        <v>1</v>
      </c>
      <c r="D32" s="47">
        <f>ROUNDUP((Orcs!$J$11-B15-B14)/$B16,0)</f>
        <v>1</v>
      </c>
      <c r="E32" s="48">
        <f>ROUNDUP((Orcs!$M$11-$B15-B14)/$B16,0)</f>
        <v>2</v>
      </c>
      <c r="F32" s="143"/>
      <c r="G32" s="38" t="s">
        <v>17</v>
      </c>
      <c r="H32" s="46">
        <f>B32*$J5-$B11</f>
        <v>-4</v>
      </c>
      <c r="I32" s="47">
        <f t="shared" ref="I32:K32" si="2">C32*$J5-$B11</f>
        <v>20</v>
      </c>
      <c r="J32" s="47">
        <f>D32*$J5-$B11</f>
        <v>20</v>
      </c>
      <c r="K32" s="48">
        <f t="shared" si="2"/>
        <v>44</v>
      </c>
      <c r="L32" s="143"/>
      <c r="M32" s="143"/>
      <c r="N32" s="143"/>
      <c r="O32" s="143"/>
      <c r="P32" s="143"/>
      <c r="Q32" s="143"/>
      <c r="R32" s="143"/>
    </row>
    <row r="33" spans="1:18" x14ac:dyDescent="0.25">
      <c r="A33" s="40" t="s">
        <v>18</v>
      </c>
      <c r="B33" s="43">
        <f>ROUNDUP(Orcs!$D$11/$C14,0)</f>
        <v>2</v>
      </c>
      <c r="C33" s="44">
        <f>ROUNDUP(Orcs!$G$11/$C14,0)</f>
        <v>2</v>
      </c>
      <c r="D33" s="44">
        <f>ROUNDUP(Orcs!$J$11/$C14,0)</f>
        <v>3</v>
      </c>
      <c r="E33" s="45">
        <f>ROUNDUP(Orcs!$M$11/$C14,0)</f>
        <v>3</v>
      </c>
      <c r="F33" s="143"/>
      <c r="G33" s="40" t="s">
        <v>18</v>
      </c>
      <c r="H33" s="43">
        <f>B33*$J$6-$C$5</f>
        <v>32</v>
      </c>
      <c r="I33" s="44">
        <f t="shared" ref="I33:K33" si="3">C33*$J$6-$C$5</f>
        <v>32</v>
      </c>
      <c r="J33" s="44">
        <f t="shared" si="3"/>
        <v>52</v>
      </c>
      <c r="K33" s="45">
        <f t="shared" si="3"/>
        <v>52</v>
      </c>
      <c r="L33" s="143"/>
      <c r="M33" s="143"/>
      <c r="N33" s="143"/>
      <c r="O33" s="143"/>
      <c r="P33" s="143"/>
      <c r="Q33" s="143"/>
      <c r="R33" s="143"/>
    </row>
    <row r="34" spans="1:18" x14ac:dyDescent="0.25">
      <c r="A34" s="37" t="s">
        <v>19</v>
      </c>
      <c r="B34" s="49">
        <f>ROUNDUP((Orcs!$D$11-C14)/$C15,0)</f>
        <v>1</v>
      </c>
      <c r="C34" s="50">
        <f>ROUNDUP((Orcs!$G$11-C14)/$C15,0)</f>
        <v>2</v>
      </c>
      <c r="D34" s="50">
        <f>ROUNDUP((Orcs!$J$11-C14)/$C15,0)</f>
        <v>4</v>
      </c>
      <c r="E34" s="51">
        <f>ROUNDUP((Orcs!$M$11-C14)/$C15,0)</f>
        <v>6</v>
      </c>
      <c r="F34" s="143"/>
      <c r="G34" s="37" t="s">
        <v>19</v>
      </c>
      <c r="H34" s="49">
        <f>B34*$J$7-C8</f>
        <v>16</v>
      </c>
      <c r="I34" s="50">
        <f>C34*$J$7-$C$8</f>
        <v>36</v>
      </c>
      <c r="J34" s="50">
        <f>D34*$J$7-$C$8</f>
        <v>76</v>
      </c>
      <c r="K34" s="51">
        <f>E34*$J$7-$C$8</f>
        <v>116</v>
      </c>
      <c r="L34" s="143"/>
      <c r="M34" s="143"/>
      <c r="N34" s="143"/>
      <c r="O34" s="143"/>
      <c r="P34" s="143"/>
      <c r="Q34" s="143"/>
      <c r="R34" s="143"/>
    </row>
    <row r="35" spans="1:18" ht="15.75" thickBot="1" x14ac:dyDescent="0.3">
      <c r="A35" s="41" t="s">
        <v>20</v>
      </c>
      <c r="B35" s="46">
        <f>ROUNDUP((Orcs!$D$11-C15-C14)/$C16,0)</f>
        <v>-1</v>
      </c>
      <c r="C35" s="47">
        <f>ROUNDUP((Orcs!$G$11-C15-C14)/$C16,0)</f>
        <v>1</v>
      </c>
      <c r="D35" s="47">
        <f>ROUNDUP((Orcs!$J$11-C15-C14)/$C16,0)</f>
        <v>1</v>
      </c>
      <c r="E35" s="48">
        <f>ROUNDUP((Orcs!$M$11-C15-C14)/$C16,0)</f>
        <v>2</v>
      </c>
      <c r="F35" s="143"/>
      <c r="G35" s="41" t="s">
        <v>20</v>
      </c>
      <c r="H35" s="46">
        <f>B35*$J$8-$C$11</f>
        <v>-36</v>
      </c>
      <c r="I35" s="47">
        <f>C35*$J$8-$C$11</f>
        <v>20</v>
      </c>
      <c r="J35" s="47">
        <f>D35*$J$8-$C$11</f>
        <v>20</v>
      </c>
      <c r="K35" s="48">
        <f>E35*$J$8-$C$11</f>
        <v>48</v>
      </c>
      <c r="L35" s="143"/>
      <c r="M35" s="143"/>
      <c r="N35" s="143"/>
      <c r="O35" s="143"/>
      <c r="P35" s="143"/>
      <c r="Q35" s="143"/>
      <c r="R35" s="143"/>
    </row>
    <row r="36" spans="1:18" ht="15.75" thickBot="1" x14ac:dyDescent="0.3">
      <c r="A36" s="5" t="s">
        <v>21</v>
      </c>
      <c r="B36" s="52">
        <f>ROUNDUP(Orcs!$D$11/Aragorn!$G9,0)</f>
        <v>1</v>
      </c>
      <c r="C36" s="53">
        <f>ROUNDUP(Orcs!$G$11/Aragorn!$G9,0)</f>
        <v>1</v>
      </c>
      <c r="D36" s="53">
        <f>ROUNDUP(Orcs!$J$11/Aragorn!$G9,0)</f>
        <v>2</v>
      </c>
      <c r="E36" s="54">
        <f>ROUNDUP(Orcs!$M$11/Aragorn!$G9,0)</f>
        <v>2</v>
      </c>
      <c r="F36" s="143"/>
      <c r="G36" s="5" t="s">
        <v>21</v>
      </c>
      <c r="H36" s="52">
        <f>B36*$J$9-$D5</f>
        <v>15</v>
      </c>
      <c r="I36" s="53">
        <f>C36*$J$9-$D$5</f>
        <v>15</v>
      </c>
      <c r="J36" s="53">
        <f>D36*$J9-$D$5</f>
        <v>40</v>
      </c>
      <c r="K36" s="54">
        <f>E36*$J$9-$D$5</f>
        <v>40</v>
      </c>
      <c r="L36" s="143"/>
      <c r="M36" s="143"/>
      <c r="N36" s="143"/>
      <c r="O36" s="143"/>
      <c r="P36" s="143"/>
      <c r="Q36" s="143"/>
      <c r="R36" s="143"/>
    </row>
    <row r="37" spans="1:18" ht="15.75" thickBot="1" x14ac:dyDescent="0.3">
      <c r="A37" s="143"/>
      <c r="B37" s="143"/>
      <c r="C37" s="143"/>
      <c r="D37" s="143"/>
      <c r="E37" s="143"/>
      <c r="F37" s="143"/>
      <c r="G37" s="143"/>
      <c r="H37" s="143"/>
      <c r="I37" s="143"/>
      <c r="J37" s="143"/>
      <c r="K37" s="143"/>
      <c r="L37" s="143"/>
      <c r="M37" s="143"/>
      <c r="N37" s="143"/>
      <c r="O37" s="143"/>
      <c r="P37" s="143"/>
      <c r="Q37" s="143"/>
      <c r="R37" s="143"/>
    </row>
    <row r="38" spans="1:18" ht="15.75" thickBot="1" x14ac:dyDescent="0.3">
      <c r="A38" s="82" t="s">
        <v>59</v>
      </c>
      <c r="B38" s="83"/>
      <c r="C38" s="83"/>
      <c r="D38" s="83"/>
      <c r="E38" s="84"/>
      <c r="F38" s="143"/>
      <c r="G38" s="82" t="s">
        <v>67</v>
      </c>
      <c r="H38" s="83"/>
      <c r="I38" s="83"/>
      <c r="J38" s="83"/>
      <c r="K38" s="84"/>
      <c r="L38" s="143"/>
      <c r="M38" s="143"/>
      <c r="N38" s="143"/>
      <c r="O38" s="143"/>
      <c r="P38" s="143"/>
      <c r="Q38" s="143"/>
      <c r="R38" s="143"/>
    </row>
    <row r="39" spans="1:18" x14ac:dyDescent="0.25">
      <c r="A39" s="9" t="s">
        <v>51</v>
      </c>
      <c r="B39" s="104">
        <f>AVERAGE(B30:B36)</f>
        <v>0.8571428571428571</v>
      </c>
      <c r="C39" s="104"/>
      <c r="D39" s="104"/>
      <c r="E39" s="105"/>
      <c r="F39" s="143"/>
      <c r="G39" s="9" t="s">
        <v>51</v>
      </c>
      <c r="H39" s="86">
        <f>AVERAGE(H30:H36)</f>
        <v>10.571428571428571</v>
      </c>
      <c r="I39" s="130"/>
      <c r="J39" s="130"/>
      <c r="K39" s="87"/>
      <c r="L39" s="143"/>
      <c r="M39" s="143"/>
      <c r="N39" s="143"/>
      <c r="O39" s="143"/>
      <c r="P39" s="143"/>
      <c r="Q39" s="143"/>
      <c r="R39" s="143"/>
    </row>
    <row r="40" spans="1:18" x14ac:dyDescent="0.25">
      <c r="A40" s="14" t="s">
        <v>52</v>
      </c>
      <c r="B40" s="114">
        <f>AVERAGE(C30:C36)</f>
        <v>1.7142857142857142</v>
      </c>
      <c r="C40" s="107"/>
      <c r="D40" s="107"/>
      <c r="E40" s="108"/>
      <c r="F40" s="143"/>
      <c r="G40" s="14" t="s">
        <v>52</v>
      </c>
      <c r="H40" s="114">
        <f>AVERAGE(I30:I36)</f>
        <v>32.285714285714285</v>
      </c>
      <c r="I40" s="107"/>
      <c r="J40" s="107"/>
      <c r="K40" s="108"/>
      <c r="L40" s="143"/>
      <c r="M40" s="143"/>
      <c r="N40" s="143"/>
      <c r="O40" s="143"/>
      <c r="P40" s="143"/>
      <c r="Q40" s="143"/>
      <c r="R40" s="143"/>
    </row>
    <row r="41" spans="1:18" x14ac:dyDescent="0.25">
      <c r="A41" s="12" t="s">
        <v>53</v>
      </c>
      <c r="B41" s="88">
        <f>AVERAGE(D30:D36)</f>
        <v>2.4285714285714284</v>
      </c>
      <c r="C41" s="115"/>
      <c r="D41" s="115"/>
      <c r="E41" s="89"/>
      <c r="F41" s="143"/>
      <c r="G41" s="12" t="s">
        <v>53</v>
      </c>
      <c r="H41" s="88">
        <f>AVERAGE(J30:J36)</f>
        <v>48.714285714285715</v>
      </c>
      <c r="I41" s="115"/>
      <c r="J41" s="115"/>
      <c r="K41" s="89"/>
      <c r="L41" s="143"/>
      <c r="M41" s="143"/>
      <c r="N41" s="143"/>
      <c r="O41" s="143"/>
      <c r="P41" s="143"/>
      <c r="Q41" s="143"/>
      <c r="R41" s="143"/>
    </row>
    <row r="42" spans="1:18" ht="15.75" thickBot="1" x14ac:dyDescent="0.3">
      <c r="A42" s="42" t="s">
        <v>54</v>
      </c>
      <c r="B42" s="116">
        <f>AVERAGE(E30:E36)</f>
        <v>3.4285714285714284</v>
      </c>
      <c r="C42" s="117"/>
      <c r="D42" s="117"/>
      <c r="E42" s="118"/>
      <c r="F42" s="143"/>
      <c r="G42" s="42" t="s">
        <v>54</v>
      </c>
      <c r="H42" s="116">
        <f>AVERAGE(K30:K36)</f>
        <v>72.285714285714292</v>
      </c>
      <c r="I42" s="117"/>
      <c r="J42" s="117"/>
      <c r="K42" s="118"/>
      <c r="L42" s="143"/>
      <c r="M42" s="143"/>
      <c r="N42" s="143"/>
      <c r="O42" s="143"/>
      <c r="P42" s="143"/>
      <c r="Q42" s="143"/>
      <c r="R42" s="143"/>
    </row>
    <row r="43" spans="1:18" ht="15.75" thickBot="1" x14ac:dyDescent="0.3">
      <c r="A43" s="143"/>
      <c r="B43" s="143"/>
      <c r="C43" s="143"/>
      <c r="D43" s="143"/>
      <c r="E43" s="143"/>
      <c r="F43" s="143"/>
      <c r="G43" s="143"/>
      <c r="H43" s="143"/>
      <c r="I43" s="143"/>
      <c r="J43" s="143"/>
      <c r="K43" s="143"/>
      <c r="L43" s="143"/>
      <c r="M43" s="143"/>
      <c r="N43" s="143"/>
      <c r="O43" s="143"/>
      <c r="P43" s="143"/>
      <c r="Q43" s="143"/>
      <c r="R43" s="143"/>
    </row>
    <row r="44" spans="1:18" ht="15.75" thickBot="1" x14ac:dyDescent="0.3">
      <c r="A44" s="82" t="s">
        <v>60</v>
      </c>
      <c r="B44" s="83"/>
      <c r="C44" s="83"/>
      <c r="D44" s="83"/>
      <c r="E44" s="84"/>
      <c r="F44" s="143"/>
      <c r="G44" s="82" t="s">
        <v>68</v>
      </c>
      <c r="H44" s="83"/>
      <c r="I44" s="83"/>
      <c r="J44" s="83"/>
      <c r="K44" s="84"/>
      <c r="L44" s="143"/>
      <c r="M44" s="143"/>
      <c r="N44" s="143"/>
      <c r="O44" s="143"/>
      <c r="P44" s="143"/>
      <c r="Q44" s="143"/>
      <c r="R44" s="143"/>
    </row>
    <row r="45" spans="1:18" x14ac:dyDescent="0.25">
      <c r="A45" s="36" t="s">
        <v>15</v>
      </c>
      <c r="B45" s="103">
        <f>AVERAGE(B30:E30)</f>
        <v>3</v>
      </c>
      <c r="C45" s="104"/>
      <c r="D45" s="104"/>
      <c r="E45" s="105"/>
      <c r="F45" s="143"/>
      <c r="G45" s="36" t="s">
        <v>15</v>
      </c>
      <c r="H45" s="129">
        <f>AVERAGE(H30:K30)</f>
        <v>55</v>
      </c>
      <c r="I45" s="130"/>
      <c r="J45" s="130"/>
      <c r="K45" s="87"/>
      <c r="L45" s="143"/>
      <c r="M45" s="143"/>
      <c r="N45" s="143"/>
      <c r="O45" s="143"/>
      <c r="P45" s="143"/>
      <c r="Q45" s="143"/>
      <c r="R45" s="143"/>
    </row>
    <row r="46" spans="1:18" x14ac:dyDescent="0.25">
      <c r="A46" s="39" t="s">
        <v>16</v>
      </c>
      <c r="B46" s="106">
        <f t="shared" ref="B46:B51" si="4">AVERAGE(B31:E31)</f>
        <v>2.75</v>
      </c>
      <c r="C46" s="107"/>
      <c r="D46" s="107"/>
      <c r="E46" s="108"/>
      <c r="F46" s="143"/>
      <c r="G46" s="39" t="s">
        <v>16</v>
      </c>
      <c r="H46" s="106">
        <f t="shared" ref="H46:H51" si="5">AVERAGE(H31:K31)</f>
        <v>68.25</v>
      </c>
      <c r="I46" s="107"/>
      <c r="J46" s="107"/>
      <c r="K46" s="108"/>
      <c r="L46" s="143"/>
      <c r="M46" s="143"/>
      <c r="N46" s="143"/>
      <c r="O46" s="143"/>
      <c r="P46" s="143"/>
      <c r="Q46" s="143"/>
      <c r="R46" s="143"/>
    </row>
    <row r="47" spans="1:18" ht="15.75" thickBot="1" x14ac:dyDescent="0.3">
      <c r="A47" s="38" t="s">
        <v>17</v>
      </c>
      <c r="B47" s="109">
        <f t="shared" si="4"/>
        <v>1</v>
      </c>
      <c r="C47" s="110"/>
      <c r="D47" s="110"/>
      <c r="E47" s="91"/>
      <c r="F47" s="143"/>
      <c r="G47" s="38" t="s">
        <v>17</v>
      </c>
      <c r="H47" s="109">
        <f t="shared" si="5"/>
        <v>20</v>
      </c>
      <c r="I47" s="110"/>
      <c r="J47" s="110"/>
      <c r="K47" s="91"/>
      <c r="L47" s="143"/>
      <c r="M47" s="143"/>
      <c r="N47" s="143"/>
      <c r="O47" s="143"/>
      <c r="P47" s="143"/>
      <c r="Q47" s="143"/>
      <c r="R47" s="143"/>
    </row>
    <row r="48" spans="1:18" x14ac:dyDescent="0.25">
      <c r="A48" s="40" t="s">
        <v>18</v>
      </c>
      <c r="B48" s="111">
        <f t="shared" si="4"/>
        <v>2.5</v>
      </c>
      <c r="C48" s="112"/>
      <c r="D48" s="112"/>
      <c r="E48" s="113"/>
      <c r="F48" s="143"/>
      <c r="G48" s="40" t="s">
        <v>18</v>
      </c>
      <c r="H48" s="111">
        <f t="shared" si="5"/>
        <v>42</v>
      </c>
      <c r="I48" s="112"/>
      <c r="J48" s="112"/>
      <c r="K48" s="113"/>
      <c r="L48" s="143"/>
      <c r="M48" s="143"/>
      <c r="N48" s="143"/>
      <c r="O48" s="143"/>
      <c r="P48" s="143"/>
      <c r="Q48" s="143"/>
      <c r="R48" s="143"/>
    </row>
    <row r="49" spans="1:18" x14ac:dyDescent="0.25">
      <c r="A49" s="37" t="s">
        <v>19</v>
      </c>
      <c r="B49" s="119">
        <f t="shared" si="4"/>
        <v>3.25</v>
      </c>
      <c r="C49" s="115"/>
      <c r="D49" s="115"/>
      <c r="E49" s="89"/>
      <c r="F49" s="143"/>
      <c r="G49" s="37" t="s">
        <v>19</v>
      </c>
      <c r="H49" s="119">
        <f t="shared" si="5"/>
        <v>61</v>
      </c>
      <c r="I49" s="115"/>
      <c r="J49" s="115"/>
      <c r="K49" s="89"/>
      <c r="L49" s="143"/>
      <c r="M49" s="143"/>
      <c r="N49" s="143"/>
      <c r="O49" s="143"/>
      <c r="P49" s="143"/>
      <c r="Q49" s="143"/>
      <c r="R49" s="143"/>
    </row>
    <row r="50" spans="1:18" ht="15.75" thickBot="1" x14ac:dyDescent="0.3">
      <c r="A50" s="41" t="s">
        <v>20</v>
      </c>
      <c r="B50" s="125">
        <f t="shared" si="4"/>
        <v>0.75</v>
      </c>
      <c r="C50" s="117"/>
      <c r="D50" s="117"/>
      <c r="E50" s="118"/>
      <c r="F50" s="143"/>
      <c r="G50" s="41" t="s">
        <v>20</v>
      </c>
      <c r="H50" s="125">
        <f t="shared" si="5"/>
        <v>13</v>
      </c>
      <c r="I50" s="117"/>
      <c r="J50" s="117"/>
      <c r="K50" s="118"/>
      <c r="L50" s="143"/>
      <c r="M50" s="143"/>
      <c r="N50" s="143"/>
      <c r="O50" s="143"/>
      <c r="P50" s="143"/>
      <c r="Q50" s="143"/>
      <c r="R50" s="143"/>
    </row>
    <row r="51" spans="1:18" ht="15.75" thickBot="1" x14ac:dyDescent="0.3">
      <c r="A51" s="5" t="s">
        <v>21</v>
      </c>
      <c r="B51" s="126">
        <f t="shared" si="4"/>
        <v>1.5</v>
      </c>
      <c r="C51" s="127"/>
      <c r="D51" s="127"/>
      <c r="E51" s="128"/>
      <c r="F51" s="143"/>
      <c r="G51" s="5" t="s">
        <v>21</v>
      </c>
      <c r="H51" s="126">
        <f t="shared" si="5"/>
        <v>27.5</v>
      </c>
      <c r="I51" s="127"/>
      <c r="J51" s="127"/>
      <c r="K51" s="128"/>
      <c r="L51" s="143"/>
      <c r="M51" s="143"/>
      <c r="N51" s="143"/>
      <c r="O51" s="143"/>
      <c r="P51" s="143"/>
      <c r="Q51" s="143"/>
      <c r="R51" s="143"/>
    </row>
    <row r="52" spans="1:18" ht="15.75" thickBot="1" x14ac:dyDescent="0.3">
      <c r="A52" s="143"/>
      <c r="B52" s="143"/>
      <c r="C52" s="143"/>
      <c r="D52" s="143"/>
      <c r="E52" s="143"/>
      <c r="F52" s="143"/>
      <c r="G52" s="143"/>
      <c r="H52" s="143"/>
      <c r="I52" s="143"/>
      <c r="J52" s="143"/>
      <c r="K52" s="143"/>
      <c r="L52" s="143"/>
      <c r="M52" s="143"/>
      <c r="N52" s="143"/>
      <c r="O52" s="143"/>
      <c r="P52" s="143"/>
      <c r="Q52" s="143"/>
      <c r="R52" s="143"/>
    </row>
    <row r="53" spans="1:18" ht="15.75" thickBot="1" x14ac:dyDescent="0.3">
      <c r="A53" s="82" t="s">
        <v>61</v>
      </c>
      <c r="B53" s="83"/>
      <c r="C53" s="83"/>
      <c r="D53" s="83"/>
      <c r="E53" s="84"/>
      <c r="F53" s="143"/>
      <c r="G53" s="82" t="s">
        <v>69</v>
      </c>
      <c r="H53" s="83"/>
      <c r="I53" s="83"/>
      <c r="J53" s="83"/>
      <c r="K53" s="84"/>
      <c r="L53" s="143"/>
      <c r="M53" s="143"/>
      <c r="N53" s="143"/>
      <c r="O53" s="143"/>
      <c r="P53" s="143"/>
      <c r="Q53" s="143"/>
      <c r="R53" s="143"/>
    </row>
    <row r="54" spans="1:18" x14ac:dyDescent="0.25">
      <c r="A54" s="59" t="s">
        <v>64</v>
      </c>
      <c r="B54" s="120">
        <v>1</v>
      </c>
      <c r="C54" s="121"/>
      <c r="D54" s="121"/>
      <c r="E54" s="122"/>
      <c r="F54" s="143"/>
      <c r="G54" s="59" t="s">
        <v>64</v>
      </c>
      <c r="H54" s="120">
        <v>33</v>
      </c>
      <c r="I54" s="121"/>
      <c r="J54" s="121"/>
      <c r="K54" s="122"/>
      <c r="L54" s="143"/>
      <c r="M54" s="143"/>
      <c r="N54" s="143"/>
      <c r="O54" s="143"/>
      <c r="P54" s="143"/>
      <c r="Q54" s="143"/>
      <c r="R54" s="143"/>
    </row>
    <row r="55" spans="1:18" ht="15.75" thickBot="1" x14ac:dyDescent="0.3">
      <c r="A55" s="55" t="s">
        <v>65</v>
      </c>
      <c r="B55" s="123">
        <v>3</v>
      </c>
      <c r="C55" s="123"/>
      <c r="D55" s="123"/>
      <c r="E55" s="124"/>
      <c r="F55" s="143"/>
      <c r="G55" s="55" t="s">
        <v>65</v>
      </c>
      <c r="H55" s="131">
        <v>45</v>
      </c>
      <c r="I55" s="132"/>
      <c r="J55" s="132"/>
      <c r="K55" s="133"/>
      <c r="L55" s="143"/>
      <c r="M55" s="143"/>
      <c r="N55" s="143"/>
      <c r="O55" s="143"/>
      <c r="P55" s="143"/>
      <c r="Q55" s="143"/>
      <c r="R55" s="143"/>
    </row>
    <row r="56" spans="1:18" x14ac:dyDescent="0.25">
      <c r="A56" s="143"/>
      <c r="B56" s="143"/>
      <c r="C56" s="143"/>
      <c r="D56" s="143"/>
      <c r="E56" s="143"/>
      <c r="F56" s="143"/>
      <c r="G56" s="143"/>
      <c r="H56" s="143"/>
      <c r="I56" s="143"/>
      <c r="J56" s="143"/>
      <c r="K56" s="143"/>
      <c r="L56" s="143"/>
      <c r="M56" s="143"/>
      <c r="N56" s="143"/>
      <c r="O56" s="143"/>
      <c r="P56" s="143"/>
      <c r="Q56" s="143"/>
      <c r="R56" s="143"/>
    </row>
    <row r="57" spans="1:18" ht="15.75" thickBot="1" x14ac:dyDescent="0.3">
      <c r="A57" s="143"/>
      <c r="B57" s="143"/>
      <c r="C57" s="143"/>
      <c r="D57" s="143"/>
      <c r="E57" s="143"/>
      <c r="F57" s="143"/>
      <c r="G57" s="143"/>
      <c r="H57" s="143"/>
      <c r="I57" s="143"/>
      <c r="J57" s="143"/>
      <c r="K57" s="143"/>
      <c r="L57" s="143"/>
      <c r="M57" s="143"/>
      <c r="N57" s="143"/>
      <c r="O57" s="143"/>
      <c r="P57" s="143"/>
      <c r="Q57" s="143"/>
      <c r="R57" s="143"/>
    </row>
    <row r="58" spans="1:18" ht="15.75" thickBot="1" x14ac:dyDescent="0.3">
      <c r="A58" s="82" t="s">
        <v>98</v>
      </c>
      <c r="B58" s="83"/>
      <c r="C58" s="83"/>
      <c r="D58" s="83"/>
      <c r="E58" s="84"/>
      <c r="F58" s="143"/>
      <c r="G58" s="82" t="s">
        <v>99</v>
      </c>
      <c r="H58" s="83"/>
      <c r="I58" s="83"/>
      <c r="J58" s="83"/>
      <c r="K58" s="84"/>
      <c r="L58" s="143"/>
      <c r="M58" s="143"/>
      <c r="N58" s="143"/>
      <c r="O58" s="143"/>
      <c r="P58" s="143"/>
      <c r="Q58" s="143"/>
      <c r="R58" s="143"/>
    </row>
    <row r="59" spans="1:18" ht="15.75" thickBot="1" x14ac:dyDescent="0.3">
      <c r="A59" s="2"/>
      <c r="B59" s="19" t="s">
        <v>51</v>
      </c>
      <c r="C59" s="20" t="s">
        <v>52</v>
      </c>
      <c r="D59" s="20" t="s">
        <v>53</v>
      </c>
      <c r="E59" s="21" t="s">
        <v>54</v>
      </c>
      <c r="F59" s="143"/>
      <c r="G59" s="2"/>
      <c r="H59" s="19" t="s">
        <v>51</v>
      </c>
      <c r="I59" s="20" t="s">
        <v>52</v>
      </c>
      <c r="J59" s="20" t="s">
        <v>53</v>
      </c>
      <c r="K59" s="21" t="s">
        <v>54</v>
      </c>
      <c r="L59" s="143"/>
      <c r="M59" s="143"/>
      <c r="N59" s="143"/>
      <c r="O59" s="143"/>
      <c r="P59" s="143"/>
      <c r="Q59" s="143"/>
      <c r="R59" s="143"/>
    </row>
    <row r="60" spans="1:18" ht="15.75" thickBot="1" x14ac:dyDescent="0.3">
      <c r="A60" s="36" t="s">
        <v>15</v>
      </c>
      <c r="B60" s="43">
        <f>ROUNDDOWN(H30/Orcs!D$16,0)</f>
        <v>2</v>
      </c>
      <c r="C60" s="43">
        <f>ROUNDDOWN(I30/Orcs!G$16,0)</f>
        <v>3</v>
      </c>
      <c r="D60" s="43">
        <f>ROUNDDOWN(J30/Orcs!J$16,0)</f>
        <v>3</v>
      </c>
      <c r="E60" s="61">
        <f>ROUNDDOWN(K30/Orcs!M$16,0)</f>
        <v>3</v>
      </c>
      <c r="F60" s="143"/>
      <c r="G60" s="36" t="s">
        <v>15</v>
      </c>
      <c r="H60" s="43">
        <f>B60*Orcs!D$12</f>
        <v>400</v>
      </c>
      <c r="I60" s="43">
        <f>C60*Orcs!G$12</f>
        <v>1500</v>
      </c>
      <c r="J60" s="43">
        <f>D60*Orcs!J$12</f>
        <v>900</v>
      </c>
      <c r="K60" s="43">
        <f>E60*Orcs!M$12</f>
        <v>1350</v>
      </c>
      <c r="L60" s="143"/>
      <c r="M60" s="143"/>
      <c r="N60" s="143"/>
      <c r="O60" s="143"/>
      <c r="P60" s="143"/>
      <c r="Q60" s="143"/>
      <c r="R60" s="143"/>
    </row>
    <row r="61" spans="1:18" ht="15.75" thickBot="1" x14ac:dyDescent="0.3">
      <c r="A61" s="39" t="s">
        <v>16</v>
      </c>
      <c r="B61" s="43">
        <f>ROUNDDOWN(H31/Orcs!D$16,0)</f>
        <v>1</v>
      </c>
      <c r="C61" s="43">
        <f>ROUNDDOWN(I31/Orcs!G$16,0)</f>
        <v>2</v>
      </c>
      <c r="D61" s="43">
        <f>ROUNDDOWN(J31/Orcs!J$16,0)</f>
        <v>4</v>
      </c>
      <c r="E61" s="61">
        <f>ROUNDDOWN(K31/Orcs!M$16,0)</f>
        <v>5</v>
      </c>
      <c r="F61" s="143"/>
      <c r="G61" s="39" t="s">
        <v>16</v>
      </c>
      <c r="H61" s="43">
        <f>B61*Orcs!D$12</f>
        <v>200</v>
      </c>
      <c r="I61" s="43">
        <f>C61*Orcs!G$12</f>
        <v>1000</v>
      </c>
      <c r="J61" s="43">
        <f>D61*Orcs!J$12</f>
        <v>1200</v>
      </c>
      <c r="K61" s="43">
        <f>E61*Orcs!M$12</f>
        <v>2250</v>
      </c>
      <c r="L61" s="143"/>
      <c r="M61" s="143"/>
      <c r="N61" s="143"/>
      <c r="O61" s="143"/>
      <c r="P61" s="143"/>
      <c r="Q61" s="143"/>
      <c r="R61" s="143"/>
    </row>
    <row r="62" spans="1:18" ht="15.75" thickBot="1" x14ac:dyDescent="0.3">
      <c r="A62" s="38" t="s">
        <v>17</v>
      </c>
      <c r="B62" s="43">
        <f>ROUNDDOWN(H32/Orcs!D$16,0)</f>
        <v>0</v>
      </c>
      <c r="C62" s="43">
        <f>ROUNDDOWN(I32/Orcs!G$16,0)</f>
        <v>1</v>
      </c>
      <c r="D62" s="43">
        <f>ROUNDDOWN(J32/Orcs!J$16,0)</f>
        <v>1</v>
      </c>
      <c r="E62" s="61">
        <f>ROUNDDOWN(K32/Orcs!M$16,0)</f>
        <v>2</v>
      </c>
      <c r="F62" s="143"/>
      <c r="G62" s="38" t="s">
        <v>17</v>
      </c>
      <c r="H62" s="43">
        <f>B62*Orcs!D$12</f>
        <v>0</v>
      </c>
      <c r="I62" s="43">
        <f>C62*Orcs!G$12</f>
        <v>500</v>
      </c>
      <c r="J62" s="43">
        <f>D62*Orcs!J$12</f>
        <v>300</v>
      </c>
      <c r="K62" s="43">
        <f>E62*Orcs!M$12</f>
        <v>900</v>
      </c>
      <c r="L62" s="143"/>
      <c r="M62" s="143"/>
      <c r="N62" s="143"/>
      <c r="O62" s="143"/>
      <c r="P62" s="143"/>
      <c r="Q62" s="143"/>
      <c r="R62" s="143"/>
    </row>
    <row r="63" spans="1:18" ht="15.75" thickBot="1" x14ac:dyDescent="0.3">
      <c r="A63" s="40" t="s">
        <v>18</v>
      </c>
      <c r="B63" s="43">
        <f>ROUNDDOWN(H33/Orcs!D$16,0)</f>
        <v>2</v>
      </c>
      <c r="C63" s="43">
        <f>ROUNDDOWN(I33/Orcs!G$16,0)</f>
        <v>1</v>
      </c>
      <c r="D63" s="43">
        <f>ROUNDDOWN(J33/Orcs!J$16,0)</f>
        <v>3</v>
      </c>
      <c r="E63" s="61">
        <f>ROUNDDOWN(K33/Orcs!M$16,0)</f>
        <v>2</v>
      </c>
      <c r="F63" s="143"/>
      <c r="G63" s="40" t="s">
        <v>18</v>
      </c>
      <c r="H63" s="43">
        <f>B63*Orcs!D$12</f>
        <v>400</v>
      </c>
      <c r="I63" s="43">
        <f>C63*Orcs!G$12</f>
        <v>500</v>
      </c>
      <c r="J63" s="43">
        <f>D63*Orcs!J$12</f>
        <v>900</v>
      </c>
      <c r="K63" s="43">
        <f>E63*Orcs!M$12</f>
        <v>900</v>
      </c>
      <c r="L63" s="143"/>
      <c r="M63" s="143"/>
      <c r="N63" s="143"/>
      <c r="O63" s="143"/>
      <c r="P63" s="143"/>
      <c r="Q63" s="143"/>
      <c r="R63" s="143"/>
    </row>
    <row r="64" spans="1:18" ht="15.75" thickBot="1" x14ac:dyDescent="0.3">
      <c r="A64" s="37" t="s">
        <v>19</v>
      </c>
      <c r="B64" s="43">
        <f>ROUNDDOWN(H34/Orcs!D$16,0)</f>
        <v>1</v>
      </c>
      <c r="C64" s="43">
        <f>ROUNDDOWN(I34/Orcs!G$16,0)</f>
        <v>2</v>
      </c>
      <c r="D64" s="43">
        <f>ROUNDDOWN(J34/Orcs!J$16,0)</f>
        <v>4</v>
      </c>
      <c r="E64" s="61">
        <f>ROUNDDOWN(K34/Orcs!M$16,0)</f>
        <v>5</v>
      </c>
      <c r="F64" s="143"/>
      <c r="G64" s="37" t="s">
        <v>19</v>
      </c>
      <c r="H64" s="43">
        <f>B64*Orcs!D$12</f>
        <v>200</v>
      </c>
      <c r="I64" s="43">
        <f>C64*Orcs!G$12</f>
        <v>1000</v>
      </c>
      <c r="J64" s="43">
        <f>D64*Orcs!J$12</f>
        <v>1200</v>
      </c>
      <c r="K64" s="43">
        <f>E64*Orcs!M$12</f>
        <v>2250</v>
      </c>
      <c r="L64" s="143"/>
      <c r="M64" s="143"/>
      <c r="N64" s="143"/>
      <c r="O64" s="143"/>
      <c r="P64" s="143"/>
      <c r="Q64" s="143"/>
      <c r="R64" s="143"/>
    </row>
    <row r="65" spans="1:18" ht="15.75" thickBot="1" x14ac:dyDescent="0.3">
      <c r="A65" s="41" t="s">
        <v>20</v>
      </c>
      <c r="B65" s="43">
        <f>ROUNDDOWN(H35/Orcs!D$16,0)</f>
        <v>-2</v>
      </c>
      <c r="C65" s="43">
        <f>ROUNDDOWN(I35/Orcs!G$16,0)</f>
        <v>1</v>
      </c>
      <c r="D65" s="43">
        <f>ROUNDDOWN(J35/Orcs!J$16,0)</f>
        <v>1</v>
      </c>
      <c r="E65" s="61">
        <f>ROUNDDOWN(K35/Orcs!M$16,0)</f>
        <v>2</v>
      </c>
      <c r="F65" s="143"/>
      <c r="G65" s="41" t="s">
        <v>20</v>
      </c>
      <c r="H65" s="43">
        <f>B65*Orcs!D$12</f>
        <v>-400</v>
      </c>
      <c r="I65" s="43">
        <f>C65*Orcs!G$12</f>
        <v>500</v>
      </c>
      <c r="J65" s="43">
        <f>D65*Orcs!J$12</f>
        <v>300</v>
      </c>
      <c r="K65" s="43">
        <f>E65*Orcs!M$12</f>
        <v>900</v>
      </c>
      <c r="L65" s="143"/>
      <c r="M65" s="143"/>
      <c r="N65" s="143"/>
      <c r="O65" s="143"/>
      <c r="P65" s="143"/>
      <c r="Q65" s="143"/>
      <c r="R65" s="143"/>
    </row>
    <row r="66" spans="1:18" ht="15.75" thickBot="1" x14ac:dyDescent="0.3">
      <c r="A66" s="5" t="s">
        <v>21</v>
      </c>
      <c r="B66" s="52">
        <f>ROUNDDOWN(H36/Orcs!D$16,0)</f>
        <v>1</v>
      </c>
      <c r="C66" s="52">
        <f>ROUNDDOWN(I36/Orcs!G$16,0)</f>
        <v>0</v>
      </c>
      <c r="D66" s="52">
        <f>ROUNDDOWN(J36/Orcs!J$16,0)</f>
        <v>2</v>
      </c>
      <c r="E66" s="62">
        <f>ROUNDDOWN(K36/Orcs!M$16,0)</f>
        <v>1</v>
      </c>
      <c r="F66" s="143"/>
      <c r="G66" s="5" t="s">
        <v>21</v>
      </c>
      <c r="H66" s="43">
        <f>B66*Orcs!D$12</f>
        <v>200</v>
      </c>
      <c r="I66" s="43">
        <f>C66*Orcs!G$12</f>
        <v>0</v>
      </c>
      <c r="J66" s="43">
        <f>D66*Orcs!J$12</f>
        <v>600</v>
      </c>
      <c r="K66" s="43">
        <f>E66*Orcs!M$12</f>
        <v>450</v>
      </c>
      <c r="L66" s="143"/>
      <c r="M66" s="143"/>
      <c r="N66" s="143"/>
      <c r="O66" s="143"/>
      <c r="P66" s="143"/>
      <c r="Q66" s="143"/>
      <c r="R66" s="143"/>
    </row>
    <row r="67" spans="1:18" ht="15.75" thickBot="1" x14ac:dyDescent="0.3">
      <c r="A67" s="143"/>
      <c r="B67" s="143"/>
      <c r="C67" s="143"/>
      <c r="D67" s="143"/>
      <c r="E67" s="143"/>
      <c r="F67" s="143"/>
      <c r="G67" s="143"/>
      <c r="H67" s="143"/>
      <c r="I67" s="143"/>
      <c r="J67" s="143"/>
      <c r="K67" s="143"/>
      <c r="L67" s="143"/>
      <c r="M67" s="143"/>
      <c r="N67" s="143"/>
      <c r="O67" s="143"/>
      <c r="P67" s="143"/>
      <c r="Q67" s="143"/>
      <c r="R67" s="143"/>
    </row>
    <row r="68" spans="1:18" ht="15.75" thickBot="1" x14ac:dyDescent="0.3">
      <c r="A68" s="82" t="s">
        <v>97</v>
      </c>
      <c r="B68" s="83"/>
      <c r="C68" s="83"/>
      <c r="D68" s="83"/>
      <c r="E68" s="84"/>
      <c r="F68" s="143"/>
      <c r="G68" s="82" t="s">
        <v>100</v>
      </c>
      <c r="H68" s="83"/>
      <c r="I68" s="83"/>
      <c r="J68" s="83"/>
      <c r="K68" s="84"/>
      <c r="L68" s="143"/>
      <c r="M68" s="143"/>
      <c r="N68" s="143"/>
      <c r="O68" s="143"/>
      <c r="P68" s="143"/>
      <c r="Q68" s="143"/>
      <c r="R68" s="143"/>
    </row>
    <row r="69" spans="1:18" x14ac:dyDescent="0.25">
      <c r="A69" s="9" t="s">
        <v>51</v>
      </c>
      <c r="B69" s="104">
        <f>AVERAGE(B60:B66)</f>
        <v>0.7142857142857143</v>
      </c>
      <c r="C69" s="104"/>
      <c r="D69" s="104"/>
      <c r="E69" s="105"/>
      <c r="F69" s="143"/>
      <c r="G69" s="9" t="s">
        <v>51</v>
      </c>
      <c r="H69" s="104">
        <f>AVERAGE(H60:H66)</f>
        <v>142.85714285714286</v>
      </c>
      <c r="I69" s="104"/>
      <c r="J69" s="104"/>
      <c r="K69" s="105"/>
      <c r="L69" s="143"/>
      <c r="M69" s="143"/>
      <c r="N69" s="143"/>
      <c r="O69" s="143"/>
      <c r="P69" s="143"/>
      <c r="Q69" s="143"/>
      <c r="R69" s="143"/>
    </row>
    <row r="70" spans="1:18" x14ac:dyDescent="0.25">
      <c r="A70" s="14" t="s">
        <v>52</v>
      </c>
      <c r="B70" s="114">
        <f>AVERAGE(C60:C66)</f>
        <v>1.4285714285714286</v>
      </c>
      <c r="C70" s="107"/>
      <c r="D70" s="107"/>
      <c r="E70" s="108"/>
      <c r="F70" s="143"/>
      <c r="G70" s="14" t="s">
        <v>52</v>
      </c>
      <c r="H70" s="114">
        <f>AVERAGE(I60:I66)</f>
        <v>714.28571428571433</v>
      </c>
      <c r="I70" s="107"/>
      <c r="J70" s="107"/>
      <c r="K70" s="108"/>
      <c r="L70" s="143"/>
      <c r="M70" s="143"/>
      <c r="N70" s="143"/>
      <c r="O70" s="143"/>
      <c r="P70" s="143"/>
      <c r="Q70" s="143"/>
      <c r="R70" s="143"/>
    </row>
    <row r="71" spans="1:18" x14ac:dyDescent="0.25">
      <c r="A71" s="12" t="s">
        <v>53</v>
      </c>
      <c r="B71" s="88">
        <f>AVERAGE(D60:D66)</f>
        <v>2.5714285714285716</v>
      </c>
      <c r="C71" s="115"/>
      <c r="D71" s="115"/>
      <c r="E71" s="89"/>
      <c r="F71" s="143"/>
      <c r="G71" s="12" t="s">
        <v>53</v>
      </c>
      <c r="H71" s="88">
        <f>AVERAGE(J60:J66)</f>
        <v>771.42857142857144</v>
      </c>
      <c r="I71" s="115"/>
      <c r="J71" s="115"/>
      <c r="K71" s="89"/>
      <c r="L71" s="143"/>
      <c r="M71" s="143"/>
      <c r="N71" s="143"/>
      <c r="O71" s="143"/>
      <c r="P71" s="143"/>
      <c r="Q71" s="143"/>
      <c r="R71" s="143"/>
    </row>
    <row r="72" spans="1:18" ht="15.75" thickBot="1" x14ac:dyDescent="0.3">
      <c r="A72" s="42" t="s">
        <v>54</v>
      </c>
      <c r="B72" s="116">
        <f>AVERAGE(E60:E66)</f>
        <v>2.8571428571428572</v>
      </c>
      <c r="C72" s="117"/>
      <c r="D72" s="117"/>
      <c r="E72" s="118"/>
      <c r="F72" s="143"/>
      <c r="G72" s="42" t="s">
        <v>54</v>
      </c>
      <c r="H72" s="116">
        <f>AVERAGE(K60:K66)</f>
        <v>1285.7142857142858</v>
      </c>
      <c r="I72" s="117"/>
      <c r="J72" s="117"/>
      <c r="K72" s="118"/>
      <c r="L72" s="143"/>
      <c r="M72" s="143"/>
      <c r="N72" s="143"/>
      <c r="O72" s="143"/>
      <c r="P72" s="143"/>
      <c r="Q72" s="143"/>
      <c r="R72" s="143"/>
    </row>
    <row r="73" spans="1:18" ht="15.75" thickBot="1" x14ac:dyDescent="0.3">
      <c r="A73" s="143"/>
      <c r="B73" s="143"/>
      <c r="C73" s="143"/>
      <c r="D73" s="143"/>
      <c r="E73" s="143"/>
      <c r="F73" s="143"/>
      <c r="G73" s="143"/>
      <c r="H73" s="143"/>
      <c r="I73" s="143"/>
      <c r="J73" s="143"/>
      <c r="K73" s="143"/>
      <c r="L73" s="143"/>
      <c r="M73" s="143"/>
      <c r="N73" s="143"/>
      <c r="O73" s="143"/>
      <c r="P73" s="143"/>
      <c r="Q73" s="143"/>
      <c r="R73" s="143"/>
    </row>
    <row r="74" spans="1:18" ht="15.75" thickBot="1" x14ac:dyDescent="0.3">
      <c r="A74" s="82" t="s">
        <v>101</v>
      </c>
      <c r="B74" s="83"/>
      <c r="C74" s="83"/>
      <c r="D74" s="83"/>
      <c r="E74" s="84"/>
      <c r="F74" s="143"/>
      <c r="G74" s="82" t="s">
        <v>102</v>
      </c>
      <c r="H74" s="83"/>
      <c r="I74" s="83"/>
      <c r="J74" s="83"/>
      <c r="K74" s="84"/>
      <c r="L74" s="143"/>
      <c r="M74" s="143"/>
      <c r="N74" s="143"/>
      <c r="O74" s="143"/>
      <c r="P74" s="143"/>
      <c r="Q74" s="143"/>
      <c r="R74" s="143"/>
    </row>
    <row r="75" spans="1:18" x14ac:dyDescent="0.25">
      <c r="A75" s="36" t="s">
        <v>15</v>
      </c>
      <c r="B75" s="103">
        <f>AVERAGE(B60:E60)</f>
        <v>2.75</v>
      </c>
      <c r="C75" s="104"/>
      <c r="D75" s="104"/>
      <c r="E75" s="105"/>
      <c r="F75" s="143"/>
      <c r="G75" s="36" t="s">
        <v>15</v>
      </c>
      <c r="H75" s="103">
        <f>AVERAGE(H60:K60)</f>
        <v>1037.5</v>
      </c>
      <c r="I75" s="104"/>
      <c r="J75" s="104"/>
      <c r="K75" s="105"/>
      <c r="L75" s="143"/>
      <c r="M75" s="143"/>
      <c r="N75" s="143"/>
      <c r="O75" s="143"/>
      <c r="P75" s="143"/>
      <c r="Q75" s="143"/>
      <c r="R75" s="143"/>
    </row>
    <row r="76" spans="1:18" x14ac:dyDescent="0.25">
      <c r="A76" s="39" t="s">
        <v>16</v>
      </c>
      <c r="B76" s="106">
        <f t="shared" ref="B76:B81" si="6">AVERAGE(B61:E61)</f>
        <v>3</v>
      </c>
      <c r="C76" s="107"/>
      <c r="D76" s="107"/>
      <c r="E76" s="108"/>
      <c r="F76" s="143"/>
      <c r="G76" s="39" t="s">
        <v>16</v>
      </c>
      <c r="H76" s="106">
        <f t="shared" ref="H76:H81" si="7">AVERAGE(H61:K61)</f>
        <v>1162.5</v>
      </c>
      <c r="I76" s="107"/>
      <c r="J76" s="107"/>
      <c r="K76" s="108"/>
      <c r="L76" s="143"/>
      <c r="M76" s="143"/>
      <c r="N76" s="143"/>
      <c r="O76" s="143"/>
      <c r="P76" s="143"/>
      <c r="Q76" s="143"/>
      <c r="R76" s="143"/>
    </row>
    <row r="77" spans="1:18" ht="15.75" thickBot="1" x14ac:dyDescent="0.3">
      <c r="A77" s="38" t="s">
        <v>17</v>
      </c>
      <c r="B77" s="109">
        <f t="shared" si="6"/>
        <v>1</v>
      </c>
      <c r="C77" s="110"/>
      <c r="D77" s="110"/>
      <c r="E77" s="91"/>
      <c r="F77" s="143"/>
      <c r="G77" s="38" t="s">
        <v>17</v>
      </c>
      <c r="H77" s="109">
        <f t="shared" si="7"/>
        <v>425</v>
      </c>
      <c r="I77" s="110"/>
      <c r="J77" s="110"/>
      <c r="K77" s="91"/>
      <c r="L77" s="143"/>
      <c r="M77" s="143"/>
      <c r="N77" s="143"/>
      <c r="O77" s="143"/>
      <c r="P77" s="143"/>
      <c r="Q77" s="143"/>
      <c r="R77" s="143"/>
    </row>
    <row r="78" spans="1:18" x14ac:dyDescent="0.25">
      <c r="A78" s="40" t="s">
        <v>18</v>
      </c>
      <c r="B78" s="111">
        <f t="shared" si="6"/>
        <v>2</v>
      </c>
      <c r="C78" s="112"/>
      <c r="D78" s="112"/>
      <c r="E78" s="113"/>
      <c r="F78" s="143"/>
      <c r="G78" s="40" t="s">
        <v>18</v>
      </c>
      <c r="H78" s="111">
        <f t="shared" si="7"/>
        <v>675</v>
      </c>
      <c r="I78" s="112"/>
      <c r="J78" s="112"/>
      <c r="K78" s="113"/>
      <c r="L78" s="143"/>
      <c r="M78" s="143"/>
      <c r="N78" s="143"/>
      <c r="O78" s="143"/>
      <c r="P78" s="143"/>
      <c r="Q78" s="143"/>
      <c r="R78" s="143"/>
    </row>
    <row r="79" spans="1:18" x14ac:dyDescent="0.25">
      <c r="A79" s="37" t="s">
        <v>19</v>
      </c>
      <c r="B79" s="119">
        <f t="shared" si="6"/>
        <v>3</v>
      </c>
      <c r="C79" s="115"/>
      <c r="D79" s="115"/>
      <c r="E79" s="89"/>
      <c r="F79" s="143"/>
      <c r="G79" s="37" t="s">
        <v>19</v>
      </c>
      <c r="H79" s="119">
        <f t="shared" si="7"/>
        <v>1162.5</v>
      </c>
      <c r="I79" s="115"/>
      <c r="J79" s="115"/>
      <c r="K79" s="89"/>
      <c r="L79" s="143"/>
      <c r="M79" s="143"/>
      <c r="N79" s="143"/>
      <c r="O79" s="143"/>
      <c r="P79" s="143"/>
      <c r="Q79" s="143"/>
      <c r="R79" s="143"/>
    </row>
    <row r="80" spans="1:18" ht="15.75" thickBot="1" x14ac:dyDescent="0.3">
      <c r="A80" s="41" t="s">
        <v>20</v>
      </c>
      <c r="B80" s="125">
        <f t="shared" si="6"/>
        <v>0.5</v>
      </c>
      <c r="C80" s="117"/>
      <c r="D80" s="117"/>
      <c r="E80" s="118"/>
      <c r="F80" s="143"/>
      <c r="G80" s="41" t="s">
        <v>20</v>
      </c>
      <c r="H80" s="125">
        <f t="shared" si="7"/>
        <v>325</v>
      </c>
      <c r="I80" s="117"/>
      <c r="J80" s="117"/>
      <c r="K80" s="118"/>
      <c r="L80" s="143"/>
      <c r="M80" s="143"/>
      <c r="N80" s="143"/>
      <c r="O80" s="143"/>
      <c r="P80" s="143"/>
      <c r="Q80" s="143"/>
      <c r="R80" s="143"/>
    </row>
    <row r="81" spans="1:18" ht="15.75" thickBot="1" x14ac:dyDescent="0.3">
      <c r="A81" s="5" t="s">
        <v>21</v>
      </c>
      <c r="B81" s="126">
        <f t="shared" si="6"/>
        <v>1</v>
      </c>
      <c r="C81" s="127"/>
      <c r="D81" s="127"/>
      <c r="E81" s="128"/>
      <c r="F81" s="143"/>
      <c r="G81" s="5" t="s">
        <v>21</v>
      </c>
      <c r="H81" s="126">
        <f t="shared" si="7"/>
        <v>312.5</v>
      </c>
      <c r="I81" s="127"/>
      <c r="J81" s="127"/>
      <c r="K81" s="128"/>
      <c r="L81" s="143"/>
      <c r="M81" s="143"/>
      <c r="N81" s="143"/>
      <c r="O81" s="143"/>
      <c r="P81" s="143"/>
      <c r="Q81" s="143"/>
      <c r="R81" s="143"/>
    </row>
    <row r="82" spans="1:18" ht="15.75" thickBot="1" x14ac:dyDescent="0.3">
      <c r="A82" s="143"/>
      <c r="B82" s="143"/>
      <c r="C82" s="143"/>
      <c r="D82" s="143"/>
      <c r="E82" s="143"/>
      <c r="F82" s="143"/>
      <c r="G82" s="143"/>
      <c r="H82" s="143"/>
      <c r="I82" s="143"/>
      <c r="J82" s="143"/>
      <c r="K82" s="143"/>
      <c r="L82" s="143"/>
      <c r="M82" s="143"/>
      <c r="N82" s="143"/>
      <c r="O82" s="143"/>
      <c r="P82" s="143"/>
      <c r="Q82" s="143"/>
      <c r="R82" s="143"/>
    </row>
    <row r="83" spans="1:18" ht="15.75" thickBot="1" x14ac:dyDescent="0.3">
      <c r="A83" s="82" t="s">
        <v>71</v>
      </c>
      <c r="B83" s="83"/>
      <c r="C83" s="83"/>
      <c r="D83" s="83"/>
      <c r="E83" s="84"/>
      <c r="F83" s="143"/>
      <c r="G83" s="82" t="s">
        <v>73</v>
      </c>
      <c r="H83" s="83"/>
      <c r="I83" s="83"/>
      <c r="J83" s="83"/>
      <c r="K83" s="84"/>
      <c r="L83" s="143"/>
      <c r="M83" s="143"/>
      <c r="N83" s="143"/>
      <c r="O83" s="143"/>
      <c r="P83" s="143"/>
      <c r="Q83" s="143"/>
      <c r="R83" s="143"/>
    </row>
    <row r="84" spans="1:18" x14ac:dyDescent="0.25">
      <c r="A84" s="59" t="s">
        <v>64</v>
      </c>
      <c r="B84" s="120">
        <v>1</v>
      </c>
      <c r="C84" s="121"/>
      <c r="D84" s="121"/>
      <c r="E84" s="122"/>
      <c r="F84" s="143"/>
      <c r="G84" s="59" t="s">
        <v>64</v>
      </c>
      <c r="H84" s="120">
        <v>300</v>
      </c>
      <c r="I84" s="121"/>
      <c r="J84" s="121"/>
      <c r="K84" s="122"/>
      <c r="L84" s="143"/>
      <c r="M84" s="143"/>
      <c r="N84" s="143"/>
      <c r="O84" s="143"/>
      <c r="P84" s="143"/>
      <c r="Q84" s="143"/>
      <c r="R84" s="143"/>
    </row>
    <row r="85" spans="1:18" ht="15.75" thickBot="1" x14ac:dyDescent="0.3">
      <c r="A85" s="55" t="s">
        <v>65</v>
      </c>
      <c r="B85" s="123">
        <v>3</v>
      </c>
      <c r="C85" s="123"/>
      <c r="D85" s="123"/>
      <c r="E85" s="124"/>
      <c r="F85" s="143"/>
      <c r="G85" s="55" t="s">
        <v>65</v>
      </c>
      <c r="H85" s="123">
        <v>600</v>
      </c>
      <c r="I85" s="123"/>
      <c r="J85" s="123"/>
      <c r="K85" s="124"/>
      <c r="L85" s="143"/>
      <c r="M85" s="143"/>
      <c r="N85" s="143"/>
      <c r="O85" s="143"/>
      <c r="P85" s="143"/>
      <c r="Q85" s="143"/>
      <c r="R85" s="143"/>
    </row>
    <row r="86" spans="1:18" ht="15.75" thickBot="1" x14ac:dyDescent="0.3">
      <c r="A86" s="143"/>
      <c r="B86" s="143"/>
      <c r="C86" s="143"/>
      <c r="D86" s="143"/>
      <c r="E86" s="143"/>
      <c r="F86" s="143"/>
      <c r="G86" s="143"/>
      <c r="H86" s="143"/>
      <c r="I86" s="143"/>
      <c r="J86" s="143"/>
      <c r="K86" s="143"/>
      <c r="L86" s="143"/>
      <c r="M86" s="143"/>
      <c r="N86" s="143"/>
      <c r="O86" s="143"/>
      <c r="P86" s="143"/>
      <c r="Q86" s="143"/>
      <c r="R86" s="143"/>
    </row>
    <row r="87" spans="1:18" ht="15.75" thickBot="1" x14ac:dyDescent="0.3">
      <c r="A87" s="143"/>
      <c r="B87" s="143"/>
      <c r="C87" s="143"/>
      <c r="D87" s="79" t="s">
        <v>72</v>
      </c>
      <c r="E87" s="80"/>
      <c r="F87" s="80"/>
      <c r="G87" s="80"/>
      <c r="H87" s="81"/>
      <c r="I87" s="143"/>
      <c r="J87" s="143"/>
      <c r="K87" s="143"/>
      <c r="L87" s="143"/>
      <c r="M87" s="143"/>
      <c r="N87" s="143"/>
      <c r="O87" s="143"/>
      <c r="P87" s="143"/>
      <c r="Q87" s="143"/>
      <c r="R87" s="143"/>
    </row>
    <row r="88" spans="1:18" ht="15.75" thickBot="1" x14ac:dyDescent="0.3">
      <c r="A88" s="143"/>
      <c r="B88" s="143"/>
      <c r="C88" s="143"/>
      <c r="D88" s="2"/>
      <c r="E88" s="52" t="s">
        <v>51</v>
      </c>
      <c r="F88" s="53" t="s">
        <v>52</v>
      </c>
      <c r="G88" s="53" t="s">
        <v>53</v>
      </c>
      <c r="H88" s="54" t="s">
        <v>54</v>
      </c>
      <c r="I88" s="143"/>
      <c r="J88" s="143"/>
      <c r="K88" s="143"/>
      <c r="L88" s="143"/>
      <c r="M88" s="143"/>
      <c r="N88" s="143"/>
      <c r="O88" s="143"/>
      <c r="P88" s="143"/>
      <c r="Q88" s="143"/>
      <c r="R88" s="143"/>
    </row>
    <row r="89" spans="1:18" x14ac:dyDescent="0.25">
      <c r="A89" s="143"/>
      <c r="B89" s="143"/>
      <c r="C89" s="143"/>
      <c r="D89" s="36" t="s">
        <v>15</v>
      </c>
      <c r="E89" s="43" t="str">
        <f>IF(H60&lt;= $H$84,"U",IF(H60&lt;=$H$85,"N","L"))</f>
        <v>N</v>
      </c>
      <c r="F89" s="44" t="str">
        <f t="shared" ref="F89:H89" si="8">IF(I60&lt;= $H$84,"U",IF(I60&lt;=$H$85,"N","L"))</f>
        <v>L</v>
      </c>
      <c r="G89" s="44" t="str">
        <f t="shared" si="8"/>
        <v>L</v>
      </c>
      <c r="H89" s="45" t="str">
        <f t="shared" si="8"/>
        <v>L</v>
      </c>
      <c r="I89" s="143"/>
      <c r="J89" s="143"/>
      <c r="K89" s="143"/>
      <c r="L89" s="143"/>
      <c r="M89" s="143"/>
      <c r="N89" s="143"/>
      <c r="O89" s="143"/>
      <c r="P89" s="143"/>
      <c r="Q89" s="143"/>
      <c r="R89" s="143"/>
    </row>
    <row r="90" spans="1:18" x14ac:dyDescent="0.25">
      <c r="A90" s="143"/>
      <c r="B90" s="143"/>
      <c r="C90" s="143"/>
      <c r="D90" s="39" t="s">
        <v>16</v>
      </c>
      <c r="E90" s="49" t="str">
        <f t="shared" ref="E90:E95" si="9">IF(H61&lt;= $H$84,"U",IF(H61&lt;=$H$85,"N","L"))</f>
        <v>U</v>
      </c>
      <c r="F90" s="50" t="str">
        <f t="shared" ref="F90:F95" si="10">IF(I61&lt;= $H$84,"U",IF(I61&lt;=$H$85,"N","L"))</f>
        <v>L</v>
      </c>
      <c r="G90" s="50" t="str">
        <f t="shared" ref="G90:G95" si="11">IF(J61&lt;= $H$84,"U",IF(J61&lt;=$H$85,"N","L"))</f>
        <v>L</v>
      </c>
      <c r="H90" s="51" t="str">
        <f t="shared" ref="H90:H95" si="12">IF(K61&lt;= $H$84,"U",IF(K61&lt;=$H$85,"N","L"))</f>
        <v>L</v>
      </c>
      <c r="I90" s="143"/>
      <c r="J90" s="143"/>
      <c r="K90" s="143"/>
      <c r="L90" s="143"/>
      <c r="M90" s="143"/>
      <c r="N90" s="143"/>
      <c r="O90" s="143"/>
      <c r="P90" s="143"/>
      <c r="Q90" s="143"/>
      <c r="R90" s="143"/>
    </row>
    <row r="91" spans="1:18" ht="15.75" thickBot="1" x14ac:dyDescent="0.3">
      <c r="A91" s="143"/>
      <c r="B91" s="143"/>
      <c r="C91" s="143"/>
      <c r="D91" s="38" t="s">
        <v>17</v>
      </c>
      <c r="E91" s="46" t="str">
        <f t="shared" si="9"/>
        <v>U</v>
      </c>
      <c r="F91" s="47" t="str">
        <f t="shared" si="10"/>
        <v>N</v>
      </c>
      <c r="G91" s="47" t="str">
        <f t="shared" si="11"/>
        <v>U</v>
      </c>
      <c r="H91" s="48" t="str">
        <f t="shared" si="12"/>
        <v>L</v>
      </c>
      <c r="I91" s="143"/>
      <c r="J91" s="143"/>
      <c r="K91" s="143"/>
      <c r="L91" s="143"/>
      <c r="M91" s="143"/>
      <c r="N91" s="143"/>
      <c r="O91" s="143"/>
      <c r="P91" s="143"/>
      <c r="Q91" s="143"/>
      <c r="R91" s="143"/>
    </row>
    <row r="92" spans="1:18" x14ac:dyDescent="0.25">
      <c r="A92" s="143"/>
      <c r="B92" s="143"/>
      <c r="C92" s="143"/>
      <c r="D92" s="40" t="s">
        <v>18</v>
      </c>
      <c r="E92" s="43" t="str">
        <f t="shared" si="9"/>
        <v>N</v>
      </c>
      <c r="F92" s="44" t="str">
        <f t="shared" si="10"/>
        <v>N</v>
      </c>
      <c r="G92" s="44" t="str">
        <f t="shared" si="11"/>
        <v>L</v>
      </c>
      <c r="H92" s="45" t="str">
        <f t="shared" si="12"/>
        <v>L</v>
      </c>
      <c r="I92" s="143"/>
      <c r="J92" s="143"/>
      <c r="K92" s="143"/>
      <c r="L92" s="143"/>
      <c r="M92" s="143"/>
      <c r="N92" s="143"/>
      <c r="O92" s="143"/>
      <c r="P92" s="143"/>
      <c r="Q92" s="143"/>
      <c r="R92" s="143"/>
    </row>
    <row r="93" spans="1:18" x14ac:dyDescent="0.25">
      <c r="A93" s="143"/>
      <c r="B93" s="143"/>
      <c r="C93" s="143"/>
      <c r="D93" s="37" t="s">
        <v>19</v>
      </c>
      <c r="E93" s="49" t="str">
        <f t="shared" si="9"/>
        <v>U</v>
      </c>
      <c r="F93" s="50" t="str">
        <f t="shared" si="10"/>
        <v>L</v>
      </c>
      <c r="G93" s="50" t="str">
        <f t="shared" si="11"/>
        <v>L</v>
      </c>
      <c r="H93" s="51" t="str">
        <f t="shared" si="12"/>
        <v>L</v>
      </c>
      <c r="I93" s="143"/>
      <c r="J93" s="143"/>
      <c r="K93" s="143"/>
      <c r="L93" s="143"/>
      <c r="M93" s="143"/>
      <c r="N93" s="143"/>
      <c r="O93" s="143"/>
      <c r="P93" s="143"/>
      <c r="Q93" s="143"/>
      <c r="R93" s="143"/>
    </row>
    <row r="94" spans="1:18" ht="15.75" thickBot="1" x14ac:dyDescent="0.3">
      <c r="A94" s="143"/>
      <c r="B94" s="143"/>
      <c r="C94" s="143"/>
      <c r="D94" s="41" t="s">
        <v>20</v>
      </c>
      <c r="E94" s="46" t="str">
        <f t="shared" si="9"/>
        <v>U</v>
      </c>
      <c r="F94" s="47" t="str">
        <f t="shared" si="10"/>
        <v>N</v>
      </c>
      <c r="G94" s="47" t="str">
        <f t="shared" si="11"/>
        <v>U</v>
      </c>
      <c r="H94" s="48" t="str">
        <f t="shared" si="12"/>
        <v>L</v>
      </c>
      <c r="I94" s="143"/>
      <c r="J94" s="143"/>
      <c r="K94" s="143"/>
      <c r="L94" s="143"/>
      <c r="M94" s="143"/>
      <c r="N94" s="143"/>
      <c r="O94" s="143"/>
      <c r="P94" s="143"/>
      <c r="Q94" s="143"/>
      <c r="R94" s="143"/>
    </row>
    <row r="95" spans="1:18" ht="15.75" thickBot="1" x14ac:dyDescent="0.3">
      <c r="A95" s="143"/>
      <c r="B95" s="143"/>
      <c r="C95" s="143"/>
      <c r="D95" s="5" t="s">
        <v>21</v>
      </c>
      <c r="E95" s="52" t="str">
        <f t="shared" si="9"/>
        <v>U</v>
      </c>
      <c r="F95" s="53" t="str">
        <f t="shared" si="10"/>
        <v>U</v>
      </c>
      <c r="G95" s="53" t="str">
        <f t="shared" si="11"/>
        <v>N</v>
      </c>
      <c r="H95" s="54" t="str">
        <f t="shared" si="12"/>
        <v>N</v>
      </c>
      <c r="I95" s="143"/>
      <c r="J95" s="143"/>
      <c r="K95" s="143"/>
      <c r="L95" s="143"/>
      <c r="M95" s="143"/>
      <c r="N95" s="143"/>
      <c r="O95" s="143"/>
      <c r="P95" s="143"/>
      <c r="Q95" s="143"/>
      <c r="R95" s="143"/>
    </row>
    <row r="96" spans="1:18" x14ac:dyDescent="0.25">
      <c r="A96" s="143"/>
      <c r="B96" s="143"/>
      <c r="C96" s="143"/>
      <c r="D96" s="143"/>
      <c r="E96" s="143"/>
      <c r="F96" s="143"/>
      <c r="G96" s="143"/>
      <c r="H96" s="143"/>
      <c r="I96" s="143"/>
      <c r="J96" s="143"/>
      <c r="K96" s="143"/>
      <c r="L96" s="143"/>
      <c r="M96" s="143"/>
      <c r="N96" s="143"/>
      <c r="O96" s="143"/>
      <c r="P96" s="143"/>
      <c r="Q96" s="143"/>
      <c r="R96" s="143"/>
    </row>
    <row r="97" spans="1:18" x14ac:dyDescent="0.25">
      <c r="A97" s="143"/>
      <c r="B97" s="143"/>
      <c r="C97" s="143"/>
      <c r="D97" s="143"/>
      <c r="E97" s="143"/>
      <c r="F97" s="143"/>
      <c r="G97" s="143"/>
      <c r="H97" s="143"/>
      <c r="I97" s="143"/>
      <c r="J97" s="143"/>
      <c r="K97" s="143"/>
      <c r="L97" s="143"/>
      <c r="M97" s="143"/>
      <c r="N97" s="143"/>
      <c r="O97" s="143"/>
      <c r="P97" s="143"/>
      <c r="Q97" s="143"/>
      <c r="R97" s="143"/>
    </row>
    <row r="98" spans="1:18" x14ac:dyDescent="0.25">
      <c r="A98" s="143"/>
      <c r="B98" s="143"/>
      <c r="C98" s="143"/>
      <c r="D98" s="143"/>
      <c r="E98" s="143"/>
      <c r="F98" s="143"/>
      <c r="G98" s="143"/>
      <c r="H98" s="143"/>
      <c r="I98" s="143"/>
      <c r="J98" s="143"/>
      <c r="K98" s="143"/>
      <c r="L98" s="143"/>
      <c r="M98" s="143"/>
      <c r="N98" s="143"/>
      <c r="O98" s="143"/>
      <c r="P98" s="143"/>
      <c r="Q98" s="143"/>
      <c r="R98" s="143"/>
    </row>
    <row r="99" spans="1:18" x14ac:dyDescent="0.25">
      <c r="A99" s="143"/>
      <c r="B99" s="143"/>
      <c r="C99" s="143"/>
      <c r="D99" s="143"/>
      <c r="E99" s="143"/>
      <c r="F99" s="143"/>
      <c r="G99" s="143"/>
      <c r="H99" s="143"/>
      <c r="I99" s="143"/>
      <c r="J99" s="143"/>
      <c r="K99" s="143"/>
      <c r="L99" s="143"/>
      <c r="M99" s="143"/>
      <c r="N99" s="143"/>
      <c r="O99" s="143"/>
      <c r="P99" s="143"/>
      <c r="Q99" s="143"/>
      <c r="R99" s="143"/>
    </row>
  </sheetData>
  <mergeCells count="91">
    <mergeCell ref="H80:K80"/>
    <mergeCell ref="H81:K81"/>
    <mergeCell ref="G83:K83"/>
    <mergeCell ref="H84:K84"/>
    <mergeCell ref="H85:K85"/>
    <mergeCell ref="H79:K79"/>
    <mergeCell ref="G58:K58"/>
    <mergeCell ref="G68:K68"/>
    <mergeCell ref="H69:K69"/>
    <mergeCell ref="H70:K70"/>
    <mergeCell ref="H71:K71"/>
    <mergeCell ref="H72:K72"/>
    <mergeCell ref="G74:K74"/>
    <mergeCell ref="H75:K75"/>
    <mergeCell ref="H76:K76"/>
    <mergeCell ref="H77:K77"/>
    <mergeCell ref="H78:K78"/>
    <mergeCell ref="B85:E85"/>
    <mergeCell ref="B72:E72"/>
    <mergeCell ref="A74:E74"/>
    <mergeCell ref="B75:E75"/>
    <mergeCell ref="B76:E76"/>
    <mergeCell ref="B77:E77"/>
    <mergeCell ref="B78:E78"/>
    <mergeCell ref="B79:E79"/>
    <mergeCell ref="B80:E80"/>
    <mergeCell ref="B81:E81"/>
    <mergeCell ref="A83:E83"/>
    <mergeCell ref="B84:E84"/>
    <mergeCell ref="A68:E68"/>
    <mergeCell ref="B69:E69"/>
    <mergeCell ref="B70:E70"/>
    <mergeCell ref="B71:E71"/>
    <mergeCell ref="H50:K50"/>
    <mergeCell ref="H51:K51"/>
    <mergeCell ref="G53:K53"/>
    <mergeCell ref="H54:K54"/>
    <mergeCell ref="H55:K55"/>
    <mergeCell ref="H45:K45"/>
    <mergeCell ref="H46:K46"/>
    <mergeCell ref="H47:K47"/>
    <mergeCell ref="H48:K48"/>
    <mergeCell ref="A58:E58"/>
    <mergeCell ref="H49:K49"/>
    <mergeCell ref="A53:E53"/>
    <mergeCell ref="B54:E54"/>
    <mergeCell ref="B55:E55"/>
    <mergeCell ref="B49:E49"/>
    <mergeCell ref="B50:E50"/>
    <mergeCell ref="B51:E51"/>
    <mergeCell ref="B45:E45"/>
    <mergeCell ref="B46:E46"/>
    <mergeCell ref="B47:E47"/>
    <mergeCell ref="B48:E48"/>
    <mergeCell ref="B39:E39"/>
    <mergeCell ref="B40:E40"/>
    <mergeCell ref="B41:E41"/>
    <mergeCell ref="B42:E42"/>
    <mergeCell ref="J23:K23"/>
    <mergeCell ref="J24:K24"/>
    <mergeCell ref="J25:K25"/>
    <mergeCell ref="J26:K26"/>
    <mergeCell ref="A44:E44"/>
    <mergeCell ref="A38:E38"/>
    <mergeCell ref="G44:K44"/>
    <mergeCell ref="H42:K42"/>
    <mergeCell ref="H41:K41"/>
    <mergeCell ref="H40:K40"/>
    <mergeCell ref="H39:K39"/>
    <mergeCell ref="G38:K38"/>
    <mergeCell ref="J19:K19"/>
    <mergeCell ref="J20:K20"/>
    <mergeCell ref="A19:D19"/>
    <mergeCell ref="F18:G18"/>
    <mergeCell ref="I22:K22"/>
    <mergeCell ref="D87:H87"/>
    <mergeCell ref="A18:D18"/>
    <mergeCell ref="F11:G11"/>
    <mergeCell ref="F1:G1"/>
    <mergeCell ref="I1:K1"/>
    <mergeCell ref="I11:K11"/>
    <mergeCell ref="A1:D1"/>
    <mergeCell ref="J12:K12"/>
    <mergeCell ref="J13:K13"/>
    <mergeCell ref="J14:K14"/>
    <mergeCell ref="J15:K15"/>
    <mergeCell ref="J16:K16"/>
    <mergeCell ref="A28:E28"/>
    <mergeCell ref="G28:K28"/>
    <mergeCell ref="J17:K17"/>
    <mergeCell ref="J18:K18"/>
  </mergeCells>
  <conditionalFormatting sqref="G3:G9">
    <cfRule type="cellIs" dxfId="42" priority="68" operator="greaterThanOrEqual">
      <formula>$G$20</formula>
    </cfRule>
    <cfRule type="cellIs" dxfId="41" priority="69" operator="between">
      <formula>$G$19</formula>
      <formula>$G$20</formula>
    </cfRule>
    <cfRule type="cellIs" dxfId="40" priority="70" operator="lessThanOrEqual">
      <formula>$G$19</formula>
    </cfRule>
  </conditionalFormatting>
  <conditionalFormatting sqref="J3:J9">
    <cfRule type="cellIs" dxfId="39" priority="65" operator="greaterThanOrEqual">
      <formula>$J$24</formula>
    </cfRule>
    <cfRule type="cellIs" dxfId="38" priority="66" operator="between">
      <formula>$J$23</formula>
      <formula>$J$24</formula>
    </cfRule>
    <cfRule type="cellIs" dxfId="37" priority="67" operator="lessThanOrEqual">
      <formula>$J$23</formula>
    </cfRule>
  </conditionalFormatting>
  <conditionalFormatting sqref="K3:K9">
    <cfRule type="cellIs" dxfId="36" priority="62" operator="greaterThanOrEqual">
      <formula>$J$26</formula>
    </cfRule>
    <cfRule type="cellIs" dxfId="35" priority="63" operator="between">
      <formula>$J$25</formula>
      <formula>$J$26</formula>
    </cfRule>
    <cfRule type="cellIs" dxfId="34" priority="64" operator="lessThanOrEqual">
      <formula>$J$25</formula>
    </cfRule>
  </conditionalFormatting>
  <conditionalFormatting sqref="F19">
    <cfRule type="containsText" dxfId="33" priority="61" operator="containsText" text="Low Damage">
      <formula>NOT(ISERROR(SEARCH("Low Damage",F19)))</formula>
    </cfRule>
  </conditionalFormatting>
  <conditionalFormatting sqref="F20">
    <cfRule type="containsText" dxfId="32" priority="60" operator="containsText" text="High Damage">
      <formula>NOT(ISERROR(SEARCH("High Damage",F20)))</formula>
    </cfRule>
  </conditionalFormatting>
  <conditionalFormatting sqref="I24 I26">
    <cfRule type="containsText" dxfId="31" priority="59" operator="containsText" text="High">
      <formula>NOT(ISERROR(SEARCH("High",I24)))</formula>
    </cfRule>
  </conditionalFormatting>
  <conditionalFormatting sqref="I23 I25">
    <cfRule type="containsText" dxfId="30" priority="58" operator="containsText" text="Low ">
      <formula>NOT(ISERROR(SEARCH("Low ",I23)))</formula>
    </cfRule>
  </conditionalFormatting>
  <conditionalFormatting sqref="A54">
    <cfRule type="containsText" dxfId="29" priority="50" operator="containsText" text="Unlocked">
      <formula>NOT(ISERROR(SEARCH("Unlocked",A54)))</formula>
    </cfRule>
    <cfRule type="containsText" dxfId="28" priority="51" operator="containsText" text="# Hits on Easy Kill ">
      <formula>NOT(ISERROR(SEARCH("# Hits on Easy Kill ",A54)))</formula>
    </cfRule>
  </conditionalFormatting>
  <conditionalFormatting sqref="B30:E36">
    <cfRule type="cellIs" dxfId="27" priority="42" operator="lessThanOrEqual">
      <formula>0</formula>
    </cfRule>
    <cfRule type="cellIs" dxfId="26" priority="43" operator="lessThanOrEqual">
      <formula>$B$54</formula>
    </cfRule>
    <cfRule type="cellIs" dxfId="25" priority="44" operator="greaterThanOrEqual">
      <formula>$B$55</formula>
    </cfRule>
    <cfRule type="cellIs" dxfId="24" priority="47" operator="between">
      <formula>$B$54</formula>
      <formula>$B$55</formula>
    </cfRule>
  </conditionalFormatting>
  <conditionalFormatting sqref="A55">
    <cfRule type="containsText" dxfId="23" priority="45" operator="containsText" text="Locked">
      <formula>NOT(ISERROR(SEARCH("Locked",A55)))</formula>
    </cfRule>
  </conditionalFormatting>
  <conditionalFormatting sqref="G54">
    <cfRule type="containsText" dxfId="22" priority="40" operator="containsText" text="Unlocked">
      <formula>NOT(ISERROR(SEARCH("Unlocked",G54)))</formula>
    </cfRule>
    <cfRule type="containsText" dxfId="21" priority="41" operator="containsText" text="# Hits on Easy Kill ">
      <formula>NOT(ISERROR(SEARCH("# Hits on Easy Kill ",G54)))</formula>
    </cfRule>
  </conditionalFormatting>
  <conditionalFormatting sqref="H30:K36">
    <cfRule type="cellIs" dxfId="20" priority="35" operator="lessThanOrEqual">
      <formula>0</formula>
    </cfRule>
    <cfRule type="cellIs" dxfId="19" priority="36" operator="lessThanOrEqual">
      <formula>$H$54</formula>
    </cfRule>
    <cfRule type="cellIs" dxfId="18" priority="37" operator="greaterThanOrEqual">
      <formula>$H$55</formula>
    </cfRule>
    <cfRule type="cellIs" dxfId="17" priority="39" operator="between">
      <formula>$H$54</formula>
      <formula>$H$55</formula>
    </cfRule>
  </conditionalFormatting>
  <conditionalFormatting sqref="G55">
    <cfRule type="containsText" dxfId="16" priority="38" operator="containsText" text="Locked">
      <formula>NOT(ISERROR(SEARCH("Locked",G55)))</formula>
    </cfRule>
  </conditionalFormatting>
  <conditionalFormatting sqref="A84">
    <cfRule type="containsText" dxfId="15" priority="33" operator="containsText" text="Unlocked">
      <formula>NOT(ISERROR(SEARCH("Unlocked",A84)))</formula>
    </cfRule>
    <cfRule type="containsText" dxfId="14" priority="34" operator="containsText" text="# Hits on Easy Kill ">
      <formula>NOT(ISERROR(SEARCH("# Hits on Easy Kill ",A84)))</formula>
    </cfRule>
  </conditionalFormatting>
  <conditionalFormatting sqref="B60:E66">
    <cfRule type="cellIs" dxfId="13" priority="29" operator="lessThanOrEqual">
      <formula>$B$84</formula>
    </cfRule>
    <cfRule type="cellIs" dxfId="12" priority="30" operator="greaterThanOrEqual">
      <formula>$B$85</formula>
    </cfRule>
    <cfRule type="cellIs" dxfId="11" priority="32" operator="between">
      <formula>$B$84</formula>
      <formula>$B$85</formula>
    </cfRule>
  </conditionalFormatting>
  <conditionalFormatting sqref="A85">
    <cfRule type="containsText" dxfId="10" priority="31" operator="containsText" text="Locked">
      <formula>NOT(ISERROR(SEARCH("Locked",A85)))</formula>
    </cfRule>
  </conditionalFormatting>
  <conditionalFormatting sqref="G84">
    <cfRule type="containsText" dxfId="9" priority="26" operator="containsText" text="Unlocked">
      <formula>NOT(ISERROR(SEARCH("Unlocked",G84)))</formula>
    </cfRule>
    <cfRule type="containsText" dxfId="8" priority="27" operator="containsText" text="# Hits on Easy Kill ">
      <formula>NOT(ISERROR(SEARCH("# Hits on Easy Kill ",G84)))</formula>
    </cfRule>
  </conditionalFormatting>
  <conditionalFormatting sqref="H60:K66">
    <cfRule type="cellIs" dxfId="7" priority="17" operator="lessThan">
      <formula>0</formula>
    </cfRule>
    <cfRule type="cellIs" dxfId="6" priority="22" operator="lessThanOrEqual">
      <formula>$H$84</formula>
    </cfRule>
    <cfRule type="cellIs" dxfId="5" priority="23" operator="greaterThanOrEqual">
      <formula>$H$85</formula>
    </cfRule>
    <cfRule type="cellIs" dxfId="4" priority="25" operator="between">
      <formula>$H$84</formula>
      <formula>$H$85</formula>
    </cfRule>
  </conditionalFormatting>
  <conditionalFormatting sqref="G85">
    <cfRule type="containsText" dxfId="3" priority="24" operator="containsText" text="Locked">
      <formula>NOT(ISERROR(SEARCH("Locked",G85)))</formula>
    </cfRule>
  </conditionalFormatting>
  <conditionalFormatting sqref="E89:H95">
    <cfRule type="cellIs" dxfId="2" priority="18" operator="equal">
      <formula>"U"</formula>
    </cfRule>
    <cfRule type="cellIs" dxfId="1" priority="19" operator="equal">
      <formula>"L"</formula>
    </cfRule>
    <cfRule type="cellIs" dxfId="0" priority="20" operator="equal">
      <formula>"N"</formula>
    </cfRule>
  </conditionalFormatting>
  <pageMargins left="0.7" right="0.7" top="0.75" bottom="0.75" header="0.3" footer="0.3"/>
  <pageSetup orientation="portrait" horizontalDpi="4294967293" verticalDpi="0" r:id="rId1"/>
  <ignoredErrors>
    <ignoredError sqref="G13:G14"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3"/>
  <sheetViews>
    <sheetView workbookViewId="0">
      <selection activeCell="D10" sqref="D10:O10"/>
    </sheetView>
  </sheetViews>
  <sheetFormatPr defaultRowHeight="15" x14ac:dyDescent="0.25"/>
  <cols>
    <col min="3" max="3" width="16.42578125" bestFit="1" customWidth="1"/>
  </cols>
  <sheetData>
    <row r="1" spans="1:22" x14ac:dyDescent="0.25">
      <c r="A1" s="143"/>
      <c r="B1" s="143"/>
      <c r="C1" s="143"/>
      <c r="D1" s="143"/>
      <c r="E1" s="143"/>
      <c r="F1" s="143"/>
      <c r="G1" s="143"/>
      <c r="H1" s="143"/>
      <c r="I1" s="143"/>
      <c r="J1" s="143"/>
      <c r="K1" s="143"/>
      <c r="L1" s="143"/>
      <c r="M1" s="143"/>
      <c r="N1" s="143"/>
      <c r="O1" s="143"/>
      <c r="P1" s="143"/>
      <c r="Q1" s="143"/>
      <c r="R1" s="143"/>
      <c r="S1" s="143"/>
      <c r="T1" s="143"/>
      <c r="U1" s="143"/>
      <c r="V1" s="143"/>
    </row>
    <row r="2" spans="1:22" x14ac:dyDescent="0.25">
      <c r="A2" s="143"/>
      <c r="B2" s="143"/>
      <c r="C2" s="143"/>
      <c r="D2" s="143"/>
      <c r="E2" s="143"/>
      <c r="F2" s="143"/>
      <c r="G2" s="143"/>
      <c r="H2" s="143"/>
      <c r="I2" s="143"/>
      <c r="J2" s="143"/>
      <c r="K2" s="143"/>
      <c r="L2" s="143"/>
      <c r="M2" s="143"/>
      <c r="N2" s="143"/>
      <c r="O2" s="143"/>
      <c r="P2" s="143"/>
      <c r="Q2" s="143"/>
      <c r="R2" s="143"/>
      <c r="S2" s="143"/>
      <c r="T2" s="143"/>
      <c r="U2" s="143"/>
      <c r="V2" s="143"/>
    </row>
    <row r="3" spans="1:22" x14ac:dyDescent="0.25">
      <c r="A3" s="143"/>
      <c r="B3" s="143"/>
      <c r="C3" s="143"/>
      <c r="D3" s="143"/>
      <c r="E3" s="143"/>
      <c r="F3" s="143"/>
      <c r="G3" s="143"/>
      <c r="H3" s="143"/>
      <c r="I3" s="143"/>
      <c r="J3" s="143"/>
      <c r="K3" s="143"/>
      <c r="L3" s="143"/>
      <c r="M3" s="143"/>
      <c r="N3" s="143"/>
      <c r="O3" s="143"/>
      <c r="P3" s="143"/>
      <c r="Q3" s="143"/>
      <c r="R3" s="143"/>
      <c r="S3" s="143"/>
      <c r="T3" s="143"/>
      <c r="U3" s="143"/>
      <c r="V3" s="143"/>
    </row>
    <row r="4" spans="1:22" x14ac:dyDescent="0.25">
      <c r="A4" s="143"/>
      <c r="B4" s="143"/>
      <c r="C4" s="143"/>
      <c r="D4" s="143"/>
      <c r="E4" s="143"/>
      <c r="F4" s="143"/>
      <c r="G4" s="143"/>
      <c r="H4" s="143"/>
      <c r="I4" s="143"/>
      <c r="J4" s="143"/>
      <c r="K4" s="143"/>
      <c r="L4" s="143"/>
      <c r="M4" s="143"/>
      <c r="N4" s="143"/>
      <c r="O4" s="143"/>
      <c r="P4" s="143"/>
      <c r="Q4" s="143"/>
      <c r="R4" s="143"/>
      <c r="S4" s="143"/>
      <c r="T4" s="143"/>
      <c r="U4" s="143"/>
      <c r="V4" s="143"/>
    </row>
    <row r="5" spans="1:22" x14ac:dyDescent="0.25">
      <c r="A5" s="143"/>
      <c r="B5" s="143"/>
      <c r="C5" s="143"/>
      <c r="D5" s="143"/>
      <c r="E5" s="143"/>
      <c r="F5" s="143"/>
      <c r="G5" s="143"/>
      <c r="H5" s="143"/>
      <c r="I5" s="143"/>
      <c r="J5" s="143"/>
      <c r="K5" s="143"/>
      <c r="L5" s="143"/>
      <c r="M5" s="143"/>
      <c r="N5" s="143"/>
      <c r="O5" s="143"/>
      <c r="P5" s="143"/>
      <c r="Q5" s="143"/>
      <c r="R5" s="143"/>
      <c r="S5" s="143"/>
      <c r="T5" s="143"/>
      <c r="U5" s="143"/>
      <c r="V5" s="143"/>
    </row>
    <row r="6" spans="1:22" x14ac:dyDescent="0.25">
      <c r="A6" s="143"/>
      <c r="B6" s="143"/>
      <c r="C6" s="143"/>
      <c r="D6" s="143"/>
      <c r="E6" s="143"/>
      <c r="F6" s="143"/>
      <c r="G6" s="143"/>
      <c r="H6" s="143"/>
      <c r="I6" s="143"/>
      <c r="J6" s="143"/>
      <c r="K6" s="143"/>
      <c r="L6" s="143"/>
      <c r="M6" s="143"/>
      <c r="N6" s="143"/>
      <c r="O6" s="143"/>
      <c r="P6" s="143"/>
      <c r="Q6" s="143"/>
      <c r="R6" s="143"/>
      <c r="S6" s="143"/>
      <c r="T6" s="143"/>
      <c r="U6" s="143"/>
      <c r="V6" s="143"/>
    </row>
    <row r="7" spans="1:22" x14ac:dyDescent="0.25">
      <c r="A7" s="143"/>
      <c r="B7" s="143"/>
      <c r="C7" s="143"/>
      <c r="D7" s="143"/>
      <c r="E7" s="143"/>
      <c r="F7" s="143"/>
      <c r="G7" s="143"/>
      <c r="H7" s="143"/>
      <c r="I7" s="143"/>
      <c r="J7" s="143"/>
      <c r="K7" s="143"/>
      <c r="L7" s="143"/>
      <c r="M7" s="143"/>
      <c r="N7" s="143"/>
      <c r="O7" s="143"/>
      <c r="P7" s="143"/>
      <c r="Q7" s="143"/>
      <c r="R7" s="143"/>
      <c r="S7" s="143"/>
      <c r="T7" s="143"/>
      <c r="U7" s="143"/>
      <c r="V7" s="143"/>
    </row>
    <row r="8" spans="1:22" ht="15.75" thickBot="1" x14ac:dyDescent="0.3">
      <c r="A8" s="143"/>
      <c r="B8" s="143"/>
      <c r="C8" s="143"/>
      <c r="D8" s="143"/>
      <c r="E8" s="143"/>
      <c r="F8" s="143"/>
      <c r="G8" s="143"/>
      <c r="H8" s="143"/>
      <c r="I8" s="143"/>
      <c r="J8" s="143"/>
      <c r="K8" s="143"/>
      <c r="L8" s="143"/>
      <c r="M8" s="143"/>
      <c r="N8" s="143"/>
      <c r="O8" s="143"/>
      <c r="P8" s="143"/>
      <c r="Q8" s="143"/>
      <c r="R8" s="143"/>
      <c r="S8" s="143"/>
      <c r="T8" s="143"/>
      <c r="U8" s="143"/>
      <c r="V8" s="143"/>
    </row>
    <row r="9" spans="1:22" ht="15.75" thickBot="1" x14ac:dyDescent="0.3">
      <c r="A9" s="143"/>
      <c r="B9" s="143"/>
      <c r="C9" s="32"/>
      <c r="D9" s="82" t="s">
        <v>51</v>
      </c>
      <c r="E9" s="83"/>
      <c r="F9" s="84"/>
      <c r="G9" s="83" t="s">
        <v>52</v>
      </c>
      <c r="H9" s="83"/>
      <c r="I9" s="83"/>
      <c r="J9" s="82" t="s">
        <v>53</v>
      </c>
      <c r="K9" s="83"/>
      <c r="L9" s="84"/>
      <c r="M9" s="83" t="s">
        <v>54</v>
      </c>
      <c r="N9" s="83"/>
      <c r="O9" s="84"/>
      <c r="P9" s="83"/>
      <c r="Q9" s="83"/>
      <c r="R9" s="84"/>
      <c r="S9" s="143"/>
      <c r="T9" s="143"/>
      <c r="U9" s="143"/>
      <c r="V9" s="143"/>
    </row>
    <row r="10" spans="1:22" ht="15.75" thickBot="1" x14ac:dyDescent="0.3">
      <c r="A10" s="143"/>
      <c r="B10" s="143"/>
      <c r="C10" s="32" t="s">
        <v>78</v>
      </c>
      <c r="D10" s="82" t="s">
        <v>77</v>
      </c>
      <c r="E10" s="83"/>
      <c r="F10" s="84"/>
      <c r="G10" s="83" t="s">
        <v>76</v>
      </c>
      <c r="H10" s="83"/>
      <c r="I10" s="83"/>
      <c r="J10" s="82" t="s">
        <v>75</v>
      </c>
      <c r="K10" s="83"/>
      <c r="L10" s="84"/>
      <c r="M10" s="83" t="s">
        <v>74</v>
      </c>
      <c r="N10" s="83"/>
      <c r="O10" s="84"/>
      <c r="P10" s="83" t="s">
        <v>58</v>
      </c>
      <c r="Q10" s="83"/>
      <c r="R10" s="84"/>
      <c r="S10" s="143"/>
      <c r="T10" s="143"/>
      <c r="U10" s="143"/>
      <c r="V10" s="143"/>
    </row>
    <row r="11" spans="1:22" x14ac:dyDescent="0.25">
      <c r="A11" s="143"/>
      <c r="B11" s="143"/>
      <c r="C11" s="33" t="s">
        <v>55</v>
      </c>
      <c r="D11" s="134">
        <v>500</v>
      </c>
      <c r="E11" s="97"/>
      <c r="F11" s="97"/>
      <c r="G11" s="97">
        <v>700</v>
      </c>
      <c r="H11" s="97"/>
      <c r="I11" s="97"/>
      <c r="J11" s="97">
        <v>900</v>
      </c>
      <c r="K11" s="97"/>
      <c r="L11" s="97"/>
      <c r="M11" s="97">
        <v>1200</v>
      </c>
      <c r="N11" s="97"/>
      <c r="O11" s="97"/>
      <c r="P11" s="138">
        <f t="shared" ref="P11:P16" si="0">AVERAGE(D11:O11)</f>
        <v>825</v>
      </c>
      <c r="Q11" s="138"/>
      <c r="R11" s="139"/>
      <c r="S11" s="143"/>
      <c r="T11" s="143"/>
      <c r="U11" s="143"/>
      <c r="V11" s="143"/>
    </row>
    <row r="12" spans="1:22" x14ac:dyDescent="0.25">
      <c r="A12" s="143"/>
      <c r="B12" s="143"/>
      <c r="C12" s="34" t="s">
        <v>56</v>
      </c>
      <c r="D12" s="135">
        <v>200</v>
      </c>
      <c r="E12" s="99"/>
      <c r="F12" s="99"/>
      <c r="G12" s="99">
        <v>500</v>
      </c>
      <c r="H12" s="99"/>
      <c r="I12" s="99"/>
      <c r="J12" s="99">
        <v>300</v>
      </c>
      <c r="K12" s="99"/>
      <c r="L12" s="99"/>
      <c r="M12" s="99">
        <v>450</v>
      </c>
      <c r="N12" s="99"/>
      <c r="O12" s="99"/>
      <c r="P12" s="136">
        <f t="shared" si="0"/>
        <v>362.5</v>
      </c>
      <c r="Q12" s="136"/>
      <c r="R12" s="137"/>
      <c r="S12" s="143"/>
      <c r="T12" s="143"/>
      <c r="U12" s="143"/>
      <c r="V12" s="143"/>
    </row>
    <row r="13" spans="1:22" x14ac:dyDescent="0.25">
      <c r="A13" s="143"/>
      <c r="B13" s="143"/>
      <c r="C13" s="34" t="s">
        <v>33</v>
      </c>
      <c r="D13" s="135">
        <v>6</v>
      </c>
      <c r="E13" s="99"/>
      <c r="F13" s="99"/>
      <c r="G13" s="99">
        <v>7</v>
      </c>
      <c r="H13" s="99"/>
      <c r="I13" s="99"/>
      <c r="J13" s="99">
        <v>8</v>
      </c>
      <c r="K13" s="99"/>
      <c r="L13" s="99"/>
      <c r="M13" s="99">
        <v>9</v>
      </c>
      <c r="N13" s="99"/>
      <c r="O13" s="99"/>
      <c r="P13" s="136">
        <f t="shared" si="0"/>
        <v>7.5</v>
      </c>
      <c r="Q13" s="136"/>
      <c r="R13" s="137"/>
      <c r="S13" s="143"/>
      <c r="T13" s="143"/>
      <c r="U13" s="143"/>
      <c r="V13" s="143"/>
    </row>
    <row r="14" spans="1:22" x14ac:dyDescent="0.25">
      <c r="A14" s="143"/>
      <c r="B14" s="143"/>
      <c r="C14" s="34" t="s">
        <v>34</v>
      </c>
      <c r="D14" s="135">
        <v>3</v>
      </c>
      <c r="E14" s="99"/>
      <c r="F14" s="99"/>
      <c r="G14" s="99">
        <v>5</v>
      </c>
      <c r="H14" s="99"/>
      <c r="I14" s="99"/>
      <c r="J14" s="99">
        <v>4</v>
      </c>
      <c r="K14" s="99"/>
      <c r="L14" s="99"/>
      <c r="M14" s="99">
        <v>3</v>
      </c>
      <c r="N14" s="99"/>
      <c r="O14" s="99"/>
      <c r="P14" s="136">
        <f t="shared" si="0"/>
        <v>3.75</v>
      </c>
      <c r="Q14" s="136"/>
      <c r="R14" s="137"/>
      <c r="S14" s="143"/>
      <c r="T14" s="143"/>
      <c r="U14" s="143"/>
      <c r="V14" s="143"/>
    </row>
    <row r="15" spans="1:22" x14ac:dyDescent="0.25">
      <c r="A15" s="143"/>
      <c r="B15" s="143"/>
      <c r="C15" s="34" t="s">
        <v>57</v>
      </c>
      <c r="D15" s="135">
        <v>5</v>
      </c>
      <c r="E15" s="99"/>
      <c r="F15" s="99"/>
      <c r="G15" s="99">
        <v>5</v>
      </c>
      <c r="H15" s="99"/>
      <c r="I15" s="99"/>
      <c r="J15" s="99">
        <v>5</v>
      </c>
      <c r="K15" s="99"/>
      <c r="L15" s="99"/>
      <c r="M15" s="99">
        <v>10</v>
      </c>
      <c r="N15" s="99"/>
      <c r="O15" s="99"/>
      <c r="P15" s="136">
        <f t="shared" si="0"/>
        <v>6.25</v>
      </c>
      <c r="Q15" s="136"/>
      <c r="R15" s="137"/>
      <c r="S15" s="143"/>
      <c r="T15" s="143"/>
      <c r="U15" s="143"/>
      <c r="V15" s="143"/>
    </row>
    <row r="16" spans="1:22" ht="15.75" thickBot="1" x14ac:dyDescent="0.3">
      <c r="A16" s="143"/>
      <c r="B16" s="143"/>
      <c r="C16" s="60" t="s">
        <v>70</v>
      </c>
      <c r="D16" s="140">
        <f>SUM(D13:F15)</f>
        <v>14</v>
      </c>
      <c r="E16" s="141"/>
      <c r="F16" s="141"/>
      <c r="G16" s="140">
        <f>SUM(G13:I15)</f>
        <v>17</v>
      </c>
      <c r="H16" s="141"/>
      <c r="I16" s="141"/>
      <c r="J16" s="140">
        <f>SUM(J13:L15)</f>
        <v>17</v>
      </c>
      <c r="K16" s="141"/>
      <c r="L16" s="141"/>
      <c r="M16" s="140">
        <f>SUM(M13:O15)</f>
        <v>22</v>
      </c>
      <c r="N16" s="141"/>
      <c r="O16" s="141"/>
      <c r="P16" s="141">
        <f t="shared" si="0"/>
        <v>17.5</v>
      </c>
      <c r="Q16" s="141"/>
      <c r="R16" s="142"/>
      <c r="S16" s="143"/>
      <c r="T16" s="143"/>
      <c r="U16" s="143"/>
      <c r="V16" s="143"/>
    </row>
    <row r="17" spans="1:22" x14ac:dyDescent="0.25">
      <c r="A17" s="143"/>
      <c r="B17" s="143"/>
      <c r="C17" s="143"/>
      <c r="D17" s="143"/>
      <c r="E17" s="143"/>
      <c r="F17" s="143"/>
      <c r="G17" s="143"/>
      <c r="H17" s="143"/>
      <c r="I17" s="143"/>
      <c r="J17" s="143"/>
      <c r="K17" s="143"/>
      <c r="L17" s="143"/>
      <c r="M17" s="143"/>
      <c r="N17" s="143"/>
      <c r="O17" s="143"/>
      <c r="P17" s="143"/>
      <c r="Q17" s="143"/>
      <c r="R17" s="143"/>
      <c r="S17" s="143"/>
      <c r="T17" s="143"/>
      <c r="U17" s="143"/>
      <c r="V17" s="143"/>
    </row>
    <row r="18" spans="1:22" x14ac:dyDescent="0.25">
      <c r="A18" s="143"/>
      <c r="B18" s="143"/>
      <c r="C18" s="143"/>
      <c r="D18" s="143"/>
      <c r="E18" s="143"/>
      <c r="F18" s="143"/>
      <c r="G18" s="143"/>
      <c r="H18" s="143"/>
      <c r="I18" s="143"/>
      <c r="J18" s="143"/>
      <c r="K18" s="143"/>
      <c r="L18" s="143"/>
      <c r="M18" s="143"/>
      <c r="N18" s="143"/>
      <c r="O18" s="143"/>
      <c r="P18" s="143"/>
      <c r="Q18" s="143"/>
      <c r="R18" s="143"/>
      <c r="S18" s="143"/>
      <c r="T18" s="143"/>
      <c r="U18" s="143"/>
      <c r="V18" s="143"/>
    </row>
    <row r="19" spans="1:22" x14ac:dyDescent="0.25">
      <c r="A19" s="143"/>
      <c r="B19" s="143"/>
      <c r="C19" s="143"/>
      <c r="D19" s="143"/>
      <c r="E19" s="143"/>
      <c r="F19" s="143"/>
      <c r="G19" s="143"/>
      <c r="H19" s="143"/>
      <c r="I19" s="143"/>
      <c r="J19" s="143"/>
      <c r="K19" s="143"/>
      <c r="L19" s="143"/>
      <c r="M19" s="143"/>
      <c r="N19" s="143"/>
      <c r="O19" s="143"/>
      <c r="P19" s="143"/>
      <c r="Q19" s="143"/>
      <c r="R19" s="143"/>
      <c r="S19" s="143"/>
      <c r="T19" s="143"/>
      <c r="U19" s="143"/>
      <c r="V19" s="143"/>
    </row>
    <row r="20" spans="1:22" x14ac:dyDescent="0.25">
      <c r="A20" s="143"/>
      <c r="B20" s="143"/>
      <c r="C20" s="143"/>
      <c r="D20" s="143"/>
      <c r="E20" s="143"/>
      <c r="F20" s="143"/>
      <c r="G20" s="143"/>
      <c r="H20" s="143"/>
      <c r="I20" s="143"/>
      <c r="J20" s="143"/>
      <c r="K20" s="143"/>
      <c r="L20" s="143"/>
      <c r="M20" s="143"/>
      <c r="N20" s="143"/>
      <c r="O20" s="143"/>
      <c r="P20" s="143"/>
      <c r="Q20" s="143"/>
      <c r="R20" s="143"/>
      <c r="S20" s="143"/>
      <c r="T20" s="143"/>
      <c r="U20" s="143"/>
      <c r="V20" s="143"/>
    </row>
    <row r="21" spans="1:22" x14ac:dyDescent="0.25">
      <c r="A21" s="143"/>
      <c r="B21" s="143"/>
      <c r="C21" s="143"/>
      <c r="D21" s="143"/>
      <c r="E21" s="143"/>
      <c r="F21" s="143"/>
      <c r="G21" s="143"/>
      <c r="H21" s="143"/>
      <c r="I21" s="143"/>
      <c r="J21" s="143"/>
      <c r="K21" s="143"/>
      <c r="L21" s="143"/>
      <c r="M21" s="143"/>
      <c r="N21" s="143"/>
      <c r="O21" s="143"/>
      <c r="P21" s="143"/>
      <c r="Q21" s="143"/>
      <c r="R21" s="143"/>
      <c r="S21" s="143"/>
      <c r="T21" s="143"/>
      <c r="U21" s="143"/>
      <c r="V21" s="143"/>
    </row>
    <row r="22" spans="1:22" x14ac:dyDescent="0.25">
      <c r="A22" s="143"/>
      <c r="B22" s="143"/>
      <c r="C22" s="143"/>
      <c r="D22" s="143"/>
      <c r="E22" s="143"/>
      <c r="F22" s="143"/>
      <c r="G22" s="143"/>
      <c r="H22" s="143"/>
      <c r="I22" s="143"/>
      <c r="J22" s="143"/>
      <c r="K22" s="143"/>
      <c r="L22" s="143"/>
      <c r="M22" s="143"/>
      <c r="N22" s="143"/>
      <c r="O22" s="143"/>
      <c r="P22" s="143"/>
      <c r="Q22" s="143"/>
      <c r="R22" s="143"/>
      <c r="S22" s="143"/>
      <c r="T22" s="143"/>
      <c r="U22" s="143"/>
      <c r="V22" s="143"/>
    </row>
    <row r="23" spans="1:22"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row>
  </sheetData>
  <mergeCells count="40">
    <mergeCell ref="D16:F16"/>
    <mergeCell ref="G16:I16"/>
    <mergeCell ref="J16:L16"/>
    <mergeCell ref="M16:O16"/>
    <mergeCell ref="P16:R16"/>
    <mergeCell ref="J12:L12"/>
    <mergeCell ref="J13:L13"/>
    <mergeCell ref="J14:L14"/>
    <mergeCell ref="J15:L15"/>
    <mergeCell ref="P10:R10"/>
    <mergeCell ref="P11:R11"/>
    <mergeCell ref="P12:R12"/>
    <mergeCell ref="P13:R13"/>
    <mergeCell ref="P14:R14"/>
    <mergeCell ref="M12:O12"/>
    <mergeCell ref="M13:O13"/>
    <mergeCell ref="M14:O14"/>
    <mergeCell ref="M15:O15"/>
    <mergeCell ref="P15:R15"/>
    <mergeCell ref="D12:F12"/>
    <mergeCell ref="D13:F13"/>
    <mergeCell ref="D14:F14"/>
    <mergeCell ref="D15:F15"/>
    <mergeCell ref="G11:I11"/>
    <mergeCell ref="G12:I12"/>
    <mergeCell ref="G13:I13"/>
    <mergeCell ref="G14:I14"/>
    <mergeCell ref="G15:I15"/>
    <mergeCell ref="D10:F10"/>
    <mergeCell ref="G10:I10"/>
    <mergeCell ref="J10:L10"/>
    <mergeCell ref="M10:O10"/>
    <mergeCell ref="D11:F11"/>
    <mergeCell ref="J11:L11"/>
    <mergeCell ref="M11:O11"/>
    <mergeCell ref="D9:F9"/>
    <mergeCell ref="G9:I9"/>
    <mergeCell ref="J9:L9"/>
    <mergeCell ref="M9:O9"/>
    <mergeCell ref="P9:R9"/>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Aragorn</vt:lpstr>
      <vt:lpstr>Orcs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Moreno</dc:creator>
  <cp:lastModifiedBy>Santiago Moreno</cp:lastModifiedBy>
  <dcterms:created xsi:type="dcterms:W3CDTF">2017-02-05T04:29:18Z</dcterms:created>
  <dcterms:modified xsi:type="dcterms:W3CDTF">2017-02-07T08:24:11Z</dcterms:modified>
</cp:coreProperties>
</file>